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_AFFAIRES\5400_ONACVG_Nécropole ALTKIRCH\10_5400_DCE\5400_RENDU\"/>
    </mc:Choice>
  </mc:AlternateContent>
  <xr:revisionPtr revIDLastSave="0" documentId="13_ncr:1_{25DEC8FA-C4A8-43FE-A27F-E9925FB7EF8C}" xr6:coauthVersionLast="47" xr6:coauthVersionMax="47" xr10:uidLastSave="{00000000-0000-0000-0000-000000000000}"/>
  <bookViews>
    <workbookView xWindow="-120" yWindow="-120" windowWidth="29040" windowHeight="15840" xr2:uid="{C92797C0-9AE5-4E3F-AF78-FA86DEF6F514}"/>
  </bookViews>
  <sheets>
    <sheet name="01_GO_DPGF" sheetId="5" r:id="rId1"/>
  </sheets>
  <definedNames>
    <definedName name="_xlnm.Print_Area" localSheetId="0">'01_GO_DPGF'!$A$2:$F$331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5" l="1"/>
  <c r="F33" i="5"/>
  <c r="F34" i="5"/>
  <c r="F37" i="5"/>
  <c r="F38" i="5"/>
  <c r="F39" i="5"/>
  <c r="F42" i="5"/>
  <c r="F43" i="5"/>
  <c r="F45" i="5"/>
  <c r="F47" i="5"/>
  <c r="F55" i="5"/>
  <c r="F57" i="5"/>
  <c r="F59" i="5"/>
  <c r="F61" i="5"/>
  <c r="F63" i="5"/>
  <c r="F65" i="5"/>
  <c r="F67" i="5"/>
  <c r="F69" i="5"/>
  <c r="F71" i="5"/>
  <c r="F73" i="5"/>
  <c r="F75" i="5"/>
  <c r="F102" i="5"/>
  <c r="F110" i="5"/>
  <c r="F112" i="5"/>
  <c r="F122" i="5"/>
  <c r="F134" i="5"/>
  <c r="F140" i="5"/>
  <c r="F152" i="5"/>
  <c r="F154" i="5"/>
  <c r="F156" i="5"/>
  <c r="F175" i="5"/>
  <c r="F177" i="5"/>
  <c r="F183" i="5"/>
  <c r="F197" i="5"/>
  <c r="F201" i="5"/>
  <c r="F203" i="5"/>
  <c r="F212" i="5"/>
  <c r="F218" i="5"/>
  <c r="F220" i="5"/>
  <c r="F222" i="5"/>
  <c r="F225" i="5"/>
  <c r="F229" i="5"/>
  <c r="F231" i="5"/>
  <c r="F245" i="5"/>
  <c r="F247" i="5"/>
  <c r="F249" i="5"/>
  <c r="F251" i="5"/>
  <c r="F253" i="5"/>
  <c r="F255" i="5"/>
  <c r="F257" i="5"/>
  <c r="F259" i="5"/>
  <c r="F261" i="5"/>
  <c r="F263" i="5"/>
  <c r="F269" i="5"/>
  <c r="F271" i="5"/>
  <c r="F273" i="5"/>
  <c r="F275" i="5"/>
  <c r="F281" i="5"/>
  <c r="F295" i="5"/>
  <c r="F301" i="5"/>
  <c r="F307" i="5"/>
  <c r="F309" i="5"/>
  <c r="F311" i="5"/>
  <c r="F313" i="5"/>
  <c r="D279" i="5"/>
  <c r="F279" i="5" s="1"/>
  <c r="D277" i="5"/>
  <c r="D265" i="5"/>
  <c r="F265" i="5" s="1"/>
  <c r="D243" i="5"/>
  <c r="F243" i="5" s="1"/>
  <c r="D241" i="5"/>
  <c r="F241" i="5" s="1"/>
  <c r="D227" i="5"/>
  <c r="F227" i="5" s="1"/>
  <c r="D226" i="5"/>
  <c r="F226" i="5" s="1"/>
  <c r="D208" i="5"/>
  <c r="F208" i="5" s="1"/>
  <c r="D207" i="5"/>
  <c r="F207" i="5" s="1"/>
  <c r="D206" i="5"/>
  <c r="F206" i="5" s="1"/>
  <c r="D195" i="5"/>
  <c r="F195" i="5" s="1"/>
  <c r="D193" i="5"/>
  <c r="F193" i="5" s="1"/>
  <c r="D181" i="5"/>
  <c r="D179" i="5"/>
  <c r="F179" i="5" s="1"/>
  <c r="D173" i="5"/>
  <c r="D171" i="5" s="1"/>
  <c r="D169" i="5"/>
  <c r="D148" i="5"/>
  <c r="D136" i="5" s="1"/>
  <c r="F136" i="5" s="1"/>
  <c r="C146" i="5"/>
  <c r="D144" i="5"/>
  <c r="F144" i="5" s="1"/>
  <c r="D142" i="5"/>
  <c r="D146" i="5" s="1"/>
  <c r="D138" i="5"/>
  <c r="F138" i="5" s="1"/>
  <c r="D120" i="5"/>
  <c r="F120" i="5" s="1"/>
  <c r="D118" i="5"/>
  <c r="F118" i="5" s="1"/>
  <c r="D114" i="5"/>
  <c r="F114" i="5" s="1"/>
  <c r="D108" i="5"/>
  <c r="F108" i="5" s="1"/>
  <c r="D100" i="5"/>
  <c r="F100" i="5" s="1"/>
  <c r="D94" i="5"/>
  <c r="D98" i="5" s="1"/>
  <c r="F98" i="5" s="1"/>
  <c r="D92" i="5"/>
  <c r="D80" i="5"/>
  <c r="F80" i="5" s="1"/>
  <c r="F146" i="5" l="1"/>
  <c r="F319" i="5"/>
  <c r="F84" i="5"/>
  <c r="F181" i="5"/>
  <c r="F189" i="5" s="1"/>
  <c r="F277" i="5"/>
  <c r="F49" i="5"/>
  <c r="F142" i="5"/>
  <c r="F148" i="5"/>
  <c r="F94" i="5"/>
  <c r="F92" i="5"/>
  <c r="D210" i="5"/>
  <c r="D96" i="5"/>
  <c r="D106" i="5"/>
  <c r="D267" i="5"/>
  <c r="D150" i="5"/>
  <c r="D214" i="5"/>
  <c r="D116" i="5"/>
  <c r="D216" i="5"/>
  <c r="D199" i="5"/>
  <c r="F199" i="5" l="1"/>
  <c r="F116" i="5"/>
  <c r="F214" i="5"/>
  <c r="F150" i="5"/>
  <c r="F163" i="5" s="1"/>
  <c r="F216" i="5"/>
  <c r="F267" i="5"/>
  <c r="F287" i="5" s="1"/>
  <c r="F106" i="5"/>
  <c r="F96" i="5"/>
  <c r="F128" i="5" s="1"/>
  <c r="F210" i="5"/>
  <c r="F162" i="5"/>
  <c r="F237" i="5" l="1"/>
  <c r="F324" i="5" s="1"/>
  <c r="F323" i="5" l="1"/>
</calcChain>
</file>

<file path=xl/sharedStrings.xml><?xml version="1.0" encoding="utf-8"?>
<sst xmlns="http://schemas.openxmlformats.org/spreadsheetml/2006/main" count="454" uniqueCount="252">
  <si>
    <t>Aff :</t>
  </si>
  <si>
    <t>Lot :</t>
  </si>
  <si>
    <t>Pos</t>
  </si>
  <si>
    <t>Désignation</t>
  </si>
  <si>
    <t>U.</t>
  </si>
  <si>
    <t>Quantité</t>
  </si>
  <si>
    <t>Prix Unitaire</t>
  </si>
  <si>
    <t>Prix Total</t>
  </si>
  <si>
    <t>ETUDES PREALABLES</t>
  </si>
  <si>
    <t xml:space="preserve"> - pour escalier d'entrée (mortier jaune)</t>
  </si>
  <si>
    <t>Echantillons</t>
  </si>
  <si>
    <t>Mise au point de moule pour reproduction d'éléments</t>
  </si>
  <si>
    <t xml:space="preserve"> - dépose d'un modèle de croix et stèle musulmane</t>
  </si>
  <si>
    <t xml:space="preserve"> - pour couvertines (ossuaire)</t>
  </si>
  <si>
    <t>TRAVAUX</t>
  </si>
  <si>
    <t>2,1,1</t>
  </si>
  <si>
    <t>Base vie de chantier</t>
  </si>
  <si>
    <t>Bureau de chantier</t>
  </si>
  <si>
    <t>Clôture de chantier</t>
  </si>
  <si>
    <t>ml</t>
  </si>
  <si>
    <t>mois</t>
  </si>
  <si>
    <t>2,1,2</t>
  </si>
  <si>
    <t>Chemin d'accès</t>
  </si>
  <si>
    <t>m2</t>
  </si>
  <si>
    <t>dm3</t>
  </si>
  <si>
    <t xml:space="preserve">Fermeture joints de couvertines </t>
  </si>
  <si>
    <t>Rejointoiement des marches et paliers</t>
  </si>
  <si>
    <t>Accompagnement travaux serrurier</t>
  </si>
  <si>
    <t>Traitement hydrofuge de protection</t>
  </si>
  <si>
    <t>m3</t>
  </si>
  <si>
    <t>Restauration des emblèmes</t>
  </si>
  <si>
    <t>Redressement des emblèmes</t>
  </si>
  <si>
    <t>Restauration des ossuaires</t>
  </si>
  <si>
    <t>Restauration des piliers en béton granito</t>
  </si>
  <si>
    <t>Piliers hauts d'angle</t>
  </si>
  <si>
    <t>Piliers bas intermédiaires</t>
  </si>
  <si>
    <t>Nouvelles marches en béton granito</t>
  </si>
  <si>
    <t>Façon d'enduit chaux/ciment, compris trame de renfort</t>
  </si>
  <si>
    <t>Dépose des marches d'escalier et évacuation</t>
  </si>
  <si>
    <t>Décaissement en arrière du mur (1m large x 1m profondeur)</t>
  </si>
  <si>
    <t>Cunette béton</t>
  </si>
  <si>
    <t>Nettoyage et enduit  sur partie de mur enterrée, compris protection bitumineuse</t>
  </si>
  <si>
    <t>Remblaiement terre</t>
  </si>
  <si>
    <t>Façon d'exutoire maçonné (aux extremités vers talus)</t>
  </si>
  <si>
    <t>Traitement des fissures par injection</t>
  </si>
  <si>
    <t>Patine d'harmonisation</t>
  </si>
  <si>
    <t>Nouveau mât des couleurs</t>
  </si>
  <si>
    <t>2,1,3</t>
  </si>
  <si>
    <t>Bande roulement vers mâts des couleurs</t>
  </si>
  <si>
    <t>u</t>
  </si>
  <si>
    <t>hr</t>
  </si>
  <si>
    <t>ens</t>
  </si>
  <si>
    <t>fft</t>
  </si>
  <si>
    <t>PM</t>
  </si>
  <si>
    <t xml:space="preserve"> - pour ossuaires (mortier granito)</t>
  </si>
  <si>
    <t>Terrassement pour création du nouvel accès, cheminement et stationnement, compris évacuation</t>
  </si>
  <si>
    <t>Fond de forme en calcaire compacté pour cheminement et stationnement</t>
  </si>
  <si>
    <t>Banc en béton préfabriqué finition sablée (fabrication et pose)</t>
  </si>
  <si>
    <t>Suivant protocole défini et validé aux études préalables</t>
  </si>
  <si>
    <t>Encadrement des plaques commémorative</t>
  </si>
  <si>
    <t>Rénovation des plaques commémoratives en marbre blanc</t>
  </si>
  <si>
    <t>Drain routier diam. 100mm</t>
  </si>
  <si>
    <t>Restauration Terrasse panoramique / belvédère</t>
  </si>
  <si>
    <t>Décapage des badigeons ciment par sablage ou retaille manuelle sur marches, murs et couvertines</t>
  </si>
  <si>
    <t>Réparation des fissures des murs conservés, brochage inox et injection de mortier sans retrait</t>
  </si>
  <si>
    <t>5400 - ONaCVG - NECROPOLE NATIONALE D'ALTKIRCH</t>
  </si>
  <si>
    <t>Reconstitution de mur avec arase en béton armé</t>
  </si>
  <si>
    <t>Rédaction du dossier documentaire et DOE</t>
  </si>
  <si>
    <t>MSA ARCHITECTES</t>
  </si>
  <si>
    <t>2,1,4</t>
  </si>
  <si>
    <t>2,1,5</t>
  </si>
  <si>
    <t>Dépose des garde-corps béton et évacuation (sauf poteaux)</t>
  </si>
  <si>
    <t>1,4,1</t>
  </si>
  <si>
    <t>1,4,2</t>
  </si>
  <si>
    <t>1,4,3</t>
  </si>
  <si>
    <t>1,4,4</t>
  </si>
  <si>
    <t>Fondation pour nouveau mât des couleurs</t>
  </si>
  <si>
    <t>Ancien mât des couleurs</t>
  </si>
  <si>
    <t>TOTAL</t>
  </si>
  <si>
    <t>Reconstitution d'éléments en mortier imitation pierre jaune</t>
  </si>
  <si>
    <t>PRO</t>
  </si>
  <si>
    <t>Accès de service / accès PMR</t>
  </si>
  <si>
    <t>Première et dernière contremarche contrastées</t>
  </si>
  <si>
    <t>Nez-de-marches contrastés et antidérapant</t>
  </si>
  <si>
    <t>Escalier / entrée principale non PMR</t>
  </si>
  <si>
    <t>PM &gt; ONaCVG</t>
  </si>
  <si>
    <t>Dans le cadre de la réalisation, des études préalables relative aux différents béton seront réalisés par la laboratoire BPE, en lien avec l'entreprise adjudicatrice.
Ces études auront pour but :</t>
  </si>
  <si>
    <t>Mise au point d'échantillons de mortier en collaboration avec un fabricant spécialisé en restauration du patrimoine</t>
  </si>
  <si>
    <t xml:space="preserve"> - pour emblèmes (croix et stèle musulmane)</t>
  </si>
  <si>
    <t>Sanitaires de chantier (homme / femme)</t>
  </si>
  <si>
    <t>Vestiaire (homme / femme) / réfectoire</t>
  </si>
  <si>
    <t>Enduit chaux/ciment sur revers des murs d'échiffre</t>
  </si>
  <si>
    <t>Fondations pour pilastres</t>
  </si>
  <si>
    <t>Reconstitution des arases des murs d'échiffre en pierres de taille</t>
  </si>
  <si>
    <t>Démolition des piliers existants et seuil, compris évacuation</t>
  </si>
  <si>
    <t>INSTALLATIONS DE CHANTIER</t>
  </si>
  <si>
    <t>3,1,1</t>
  </si>
  <si>
    <t>3,1,2</t>
  </si>
  <si>
    <t>3,1,3</t>
  </si>
  <si>
    <t>3,1,4</t>
  </si>
  <si>
    <t>3,1,5</t>
  </si>
  <si>
    <t>3,1,6</t>
  </si>
  <si>
    <t>3,1,7</t>
  </si>
  <si>
    <t>3,1,8</t>
  </si>
  <si>
    <t>3,1,9</t>
  </si>
  <si>
    <t>3,1,10</t>
  </si>
  <si>
    <t>3,1,11</t>
  </si>
  <si>
    <t>3,1,12</t>
  </si>
  <si>
    <t>3,1,13</t>
  </si>
  <si>
    <t>3,1,14</t>
  </si>
  <si>
    <t>3,1,15</t>
  </si>
  <si>
    <t>3,2,1</t>
  </si>
  <si>
    <t>3,2,2</t>
  </si>
  <si>
    <t>3,2,3</t>
  </si>
  <si>
    <t>3,2,4</t>
  </si>
  <si>
    <t>3,3,1</t>
  </si>
  <si>
    <t>3,3,2</t>
  </si>
  <si>
    <t>3,3,3</t>
  </si>
  <si>
    <t>3,3,4</t>
  </si>
  <si>
    <t>3,3,5</t>
  </si>
  <si>
    <t>Fondation pour murs de soutènement, piliers, seuil</t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</si>
  <si>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Repose plaques nominatives avec visserie laiton ou inox A2</t>
    </r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</si>
  <si>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Réalisation de nouvelles plaques nominatives en aluminium</t>
    </r>
  </si>
  <si>
    <t>Réparation des emblèmes peu dégradés</t>
  </si>
  <si>
    <t>Remise en place des terres végétales et égalisation, apports éventuels</t>
  </si>
  <si>
    <r>
      <t xml:space="preserve">PM lot META &gt; </t>
    </r>
    <r>
      <rPr>
        <i/>
        <sz val="11"/>
        <color theme="0" tint="-0.499984740745262"/>
        <rFont val="Calibri"/>
        <family val="2"/>
        <scheme val="minor"/>
      </rPr>
      <t>dépose  / repose portail et boîte des Registres</t>
    </r>
  </si>
  <si>
    <r>
      <t>PM lot META &gt;</t>
    </r>
    <r>
      <rPr>
        <i/>
        <sz val="11"/>
        <color theme="0" tint="-0.499984740745262"/>
        <rFont val="Calibri"/>
        <family val="2"/>
        <scheme val="minor"/>
      </rPr>
      <t xml:space="preserve"> dépose  / repose portail</t>
    </r>
  </si>
  <si>
    <t>3,2,5 a</t>
  </si>
  <si>
    <t>3,2,6</t>
  </si>
  <si>
    <t>3,2,5 b</t>
  </si>
  <si>
    <t>3,2,7</t>
  </si>
  <si>
    <t>3,2,8</t>
  </si>
  <si>
    <t>3,2,9</t>
  </si>
  <si>
    <t>3,2,10</t>
  </si>
  <si>
    <t>3,2,11</t>
  </si>
  <si>
    <t>3,4,1</t>
  </si>
  <si>
    <t>3,4,2</t>
  </si>
  <si>
    <t>3,4,3</t>
  </si>
  <si>
    <t>3,4,4</t>
  </si>
  <si>
    <t>3,4,5</t>
  </si>
  <si>
    <t>3,4,6</t>
  </si>
  <si>
    <t>3,4,7</t>
  </si>
  <si>
    <t>3,4,8</t>
  </si>
  <si>
    <t>3,4,9</t>
  </si>
  <si>
    <t>3,4,10</t>
  </si>
  <si>
    <t>3,4,11</t>
  </si>
  <si>
    <t>3,4,12</t>
  </si>
  <si>
    <t>3,4,13</t>
  </si>
  <si>
    <t>3,4,14</t>
  </si>
  <si>
    <t>3,4,15</t>
  </si>
  <si>
    <t>3,4,16</t>
  </si>
  <si>
    <t>3,5,1</t>
  </si>
  <si>
    <t>3,5,2</t>
  </si>
  <si>
    <t>3,5,3</t>
  </si>
  <si>
    <t>3,5,4</t>
  </si>
  <si>
    <t>3,5,5</t>
  </si>
  <si>
    <t>3,5,6</t>
  </si>
  <si>
    <t>3,5,7</t>
  </si>
  <si>
    <t>3,5,8</t>
  </si>
  <si>
    <t>3,5,9</t>
  </si>
  <si>
    <t>3,5,10</t>
  </si>
  <si>
    <t>3,5,11</t>
  </si>
  <si>
    <t>3,5,12</t>
  </si>
  <si>
    <t>3,5,13</t>
  </si>
  <si>
    <t>3,5,14</t>
  </si>
  <si>
    <t>3,5,15</t>
  </si>
  <si>
    <t>3,5,16</t>
  </si>
  <si>
    <t>3,5,17</t>
  </si>
  <si>
    <t>3,5,18</t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</si>
  <si>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Dépose du mât des couleurs</t>
    </r>
  </si>
  <si>
    <r>
      <rPr>
        <b/>
        <i/>
        <sz val="11"/>
        <color theme="0" tint="-0.499984740745262"/>
        <rFont val="Calibri"/>
        <family val="2"/>
        <scheme val="minor"/>
      </rPr>
      <t xml:space="preserve">PM lot META &gt; </t>
    </r>
    <r>
      <rPr>
        <i/>
        <sz val="11"/>
        <color theme="0" tint="-0.499984740745262"/>
        <rFont val="Calibri"/>
        <family val="2"/>
        <scheme val="minor"/>
      </rPr>
      <t>Dépose de la plaque en granit noir "Nécropole Nationale - Cimetière de Altkirch"</t>
    </r>
  </si>
  <si>
    <r>
      <rPr>
        <b/>
        <i/>
        <sz val="11"/>
        <color theme="0" tint="-0.499984740745262"/>
        <rFont val="Calibri"/>
        <family val="2"/>
        <scheme val="minor"/>
      </rPr>
      <t xml:space="preserve">PM ONaCVG &gt; </t>
    </r>
    <r>
      <rPr>
        <i/>
        <sz val="11"/>
        <color theme="0" tint="-0.499984740745262"/>
        <rFont val="Calibri"/>
        <family val="2"/>
        <scheme val="minor"/>
      </rPr>
      <t>Dépose des plaques nominatives en zamak</t>
    </r>
  </si>
  <si>
    <t>PM &gt; lot META</t>
  </si>
  <si>
    <t>3,6,1</t>
  </si>
  <si>
    <t>3,7,1</t>
  </si>
  <si>
    <t>3,7,2</t>
  </si>
  <si>
    <t>3,7,3</t>
  </si>
  <si>
    <r>
      <t>PM ONaCVG</t>
    </r>
    <r>
      <rPr>
        <i/>
        <sz val="11"/>
        <color theme="0" tint="-0.499984740745262"/>
        <rFont val="Calibri"/>
        <family val="2"/>
        <scheme val="minor"/>
      </rPr>
      <t xml:space="preserve"> &gt; Déplacement de 5 sépultures depuis le carré militaire</t>
    </r>
  </si>
  <si>
    <t>Nappe de protection PEHD pour paroi enterrée</t>
  </si>
  <si>
    <t>Location et entretien base vie de chantier et clôture de chantier</t>
  </si>
  <si>
    <t>Remblais drainant en arrière des murs, compris protection du mur par nappe de protection PEHD pour paroi enterrée</t>
  </si>
  <si>
    <t>Réparation des emblèmes très dégradés</t>
  </si>
  <si>
    <t>3,4,17</t>
  </si>
  <si>
    <t>Alimentation eau potable</t>
  </si>
  <si>
    <t>Accompagnement travaux lot META</t>
  </si>
  <si>
    <t>Dérasement des murets en bas et en haut de l'escalier, murs d'échiffre sur une hauteur de 90cm, compris évacuation</t>
  </si>
  <si>
    <t>Dérasement des murs sur une hauteur de 50cm, compris évacuation</t>
  </si>
  <si>
    <t>Dépose avec soin des plaques commémoratives en marbre blanc pour restauration</t>
  </si>
  <si>
    <t>Dépose de la plaque ossuaire N°2, compris évacuation</t>
  </si>
  <si>
    <t>Gravures et peinture des lettres - grandes lettres - coloris "noir"</t>
  </si>
  <si>
    <t>Gravures et peinture des lettres - petites lettres - coloris "noir"</t>
  </si>
  <si>
    <t>Démolition de l'ancien massif mât des couleurs et évacuation</t>
  </si>
  <si>
    <t>Démolition des anciennes dalles de béton (gerbes) et évacuation</t>
  </si>
  <si>
    <t>Nettoyage des parements par micro-sablage doux</t>
  </si>
  <si>
    <t>Réparation des poteaux béton du garde-corps, compris remise en peinture coloris "blanc"</t>
  </si>
  <si>
    <t>Démolition de la disposition actuelle, compris évacuation</t>
  </si>
  <si>
    <t>3,7,4</t>
  </si>
  <si>
    <t>Débrousaillage et défrichage de tous végétaux à la croix du plan de la Nécropole, compris évacuation</t>
  </si>
  <si>
    <t>Remise en état après travaux</t>
  </si>
  <si>
    <r>
      <t>PM ONaCVG</t>
    </r>
    <r>
      <rPr>
        <i/>
        <sz val="11"/>
        <color theme="0" tint="-0.499984740745262"/>
        <rFont val="Calibri"/>
        <family val="2"/>
        <scheme val="minor"/>
      </rPr>
      <t xml:space="preserve"> &gt; Engazonnement</t>
    </r>
  </si>
  <si>
    <t>Panneau de chantier</t>
  </si>
  <si>
    <t>Protections collectives</t>
  </si>
  <si>
    <t>2,8,1</t>
  </si>
  <si>
    <t>Branchement électrique monophasé 36kVA</t>
  </si>
  <si>
    <t>Décapage des aménagements au sol de toutes natures, compris évacuation</t>
  </si>
  <si>
    <t>3,5,19</t>
  </si>
  <si>
    <t>3,5,20</t>
  </si>
  <si>
    <t>3,5,21</t>
  </si>
  <si>
    <t>Fourniture et pose de 2 pilastres de type 2 en pierre du Haustein / pierre de Massangis (calcaire)</t>
  </si>
  <si>
    <t>Fourniture et pose de 2 piliers de type secondaire en pierre du Haustein / pierre de Massangis (calcaire)</t>
  </si>
  <si>
    <t>Dallage en béton bouchardé sur cheminement et stationnement</t>
  </si>
  <si>
    <t>Repose des couvertines béton sur arases neuves des murs d'échiffre</t>
  </si>
  <si>
    <t xml:space="preserve"> - pour emblèmes (mortier rosé)</t>
  </si>
  <si>
    <t>Recontitution complète de croix, compris pose</t>
  </si>
  <si>
    <t>Recontitution complète de stèle musulmane, compris pose</t>
  </si>
  <si>
    <t>m²</t>
  </si>
  <si>
    <t>PM &gt; pos. 2,8,1</t>
  </si>
  <si>
    <r>
      <t>PM lot GO pos. 2,8,1</t>
    </r>
    <r>
      <rPr>
        <i/>
        <sz val="11"/>
        <color theme="0" tint="-0.499984740745262"/>
        <rFont val="Calibri"/>
        <family val="2"/>
        <scheme val="minor"/>
      </rPr>
      <t xml:space="preserve"> &gt; Remise en place des terres, égalisation</t>
    </r>
  </si>
  <si>
    <t>Dépose des couvertines en béton granito et évacuation</t>
  </si>
  <si>
    <t>Dépose des marches en béton granito et évacuation</t>
  </si>
  <si>
    <t>Nouvelle fondation et paillasse béton armé pour escalier</t>
  </si>
  <si>
    <t>Dépose des couvertines en béton coloré, conservation pour réemploi</t>
  </si>
  <si>
    <r>
      <t>PM lot META &gt;</t>
    </r>
    <r>
      <rPr>
        <i/>
        <sz val="11"/>
        <color theme="0" tint="-0.499984740745262"/>
        <rFont val="Calibri"/>
        <family val="2"/>
        <scheme val="minor"/>
      </rPr>
      <t xml:space="preserve"> fourniture et pose des lettrages "1914" / "1918", "CIMETIERE DE ALTKIRCH", 2 glaives en fonderie de laiton, plaque pierre "Nécropole Nationale - Cimetière de Altkirch"</t>
    </r>
  </si>
  <si>
    <t>Création de plaques des ossuaires N°1 et N°2 en marbre blanc, lettrage noir</t>
  </si>
  <si>
    <t>Fourniture et pose plaque de marbre blanc</t>
  </si>
  <si>
    <t>Remblaiement drainant, compris géotextile</t>
  </si>
  <si>
    <t>Réparation des couvertines granito en mortier granito, fermeture des joints</t>
  </si>
  <si>
    <t>LOT 01_GROS-ŒUVRE / PIERRE DE TAILLE</t>
  </si>
  <si>
    <t>DPGF</t>
  </si>
  <si>
    <t>Après suppression de l'ensemble des installations de chantier</t>
  </si>
  <si>
    <t>PM &gt; Maîtrise d'Œuvre</t>
  </si>
  <si>
    <t xml:space="preserve"> PM &gt; Maîtrise d'Œuvre : Diagnostic analytique</t>
  </si>
  <si>
    <t xml:space="preserve"> PM &gt; Maîtrise d'Œuvre : Evaluation des procédés de nettoyage</t>
  </si>
  <si>
    <t xml:space="preserve"> PM &gt; Maîtrise d'Œuvre : Adaptation de la matrice cimentaire</t>
  </si>
  <si>
    <t xml:space="preserve"> PM &gt; Maîtrise d'Œuvre : Formulation et caractérisation des bétons</t>
  </si>
  <si>
    <t xml:space="preserve"> PM &gt; Maîtrise d'Œuvre : Validation mécanique des formulations</t>
  </si>
  <si>
    <t xml:space="preserve"> PM &gt; Maîtrise d'Œuvre : Dossier documentaire - Assistance technique</t>
  </si>
  <si>
    <t>Réalisation de prototypes pour validation</t>
  </si>
  <si>
    <t>PM &gt; MOE</t>
  </si>
  <si>
    <t>Constat d'huissier</t>
  </si>
  <si>
    <t>1,4,5</t>
  </si>
  <si>
    <t>Couvertines neuves</t>
  </si>
  <si>
    <t>TOTAL "BASE"</t>
  </si>
  <si>
    <t>TOTAL "VARIANTE"</t>
  </si>
  <si>
    <t>BASE : Murs de soutènement en béton banché ép. 25cm, hauteurs selon plans</t>
  </si>
  <si>
    <t>BASE : Plus value pos. 3,2,5 a pour finition bouchardée des faces vues</t>
  </si>
  <si>
    <t>VARIANTE pos. 3,2,5 a et 3,2,6 : mur de soutènement en pierre de taille ép. 25cm, hauteurs selon plans</t>
  </si>
  <si>
    <t>Soit en toutes lettres "BASE" :</t>
  </si>
  <si>
    <t>Soit en toutes lettres "VARIANTE" :</t>
  </si>
  <si>
    <t>Travaux exonérés de TVA</t>
  </si>
  <si>
    <t>Pose du mât des couleurs</t>
  </si>
  <si>
    <r>
      <rPr>
        <b/>
        <i/>
        <sz val="11"/>
        <color theme="0" tint="-0.499984740745262"/>
        <rFont val="Calibri"/>
        <family val="2"/>
        <scheme val="minor"/>
      </rPr>
      <t>PM ONaCVG</t>
    </r>
    <r>
      <rPr>
        <i/>
        <sz val="11"/>
        <color theme="0" tint="-0.499984740745262"/>
        <rFont val="Calibri"/>
        <family val="2"/>
        <scheme val="minor"/>
      </rPr>
      <t xml:space="preserve"> &gt; Fourniture du mât des couleurs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</si>
</sst>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0"/>
    <numFmt numFmtId="165" formatCode="#,##0.00&quot; €&quot;;\-#,##0.00&quot; €&quot;"/>
    <numFmt numFmtId="166" formatCode="#,##0.00&quot; F&quot;"/>
    <numFmt numFmtId="167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9"/>
      <color theme="0" tint="-0.499984740745262"/>
      <name val="Calibri"/>
      <family val="2"/>
    </font>
    <font>
      <i/>
      <sz val="11"/>
      <color theme="1"/>
      <name val="Calibri"/>
      <family val="2"/>
    </font>
    <font>
      <b/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26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63"/>
      </left>
      <right style="thin">
        <color indexed="64"/>
      </right>
      <top/>
      <bottom style="thin">
        <color indexed="63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Border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/>
      <protection locked="0"/>
    </xf>
    <xf numFmtId="16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5" fontId="4" fillId="0" borderId="0" xfId="1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165" fontId="4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165" fontId="4" fillId="0" borderId="2" xfId="1" applyNumberFormat="1" applyFont="1" applyFill="1" applyBorder="1" applyAlignment="1" applyProtection="1">
      <alignment horizontal="right" vertical="center"/>
    </xf>
    <xf numFmtId="0" fontId="8" fillId="2" borderId="3" xfId="0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14" fontId="4" fillId="0" borderId="0" xfId="1" applyNumberFormat="1" applyFont="1" applyFill="1" applyBorder="1" applyAlignment="1" applyProtection="1">
      <alignment horizontal="right" vertical="center"/>
    </xf>
    <xf numFmtId="166" fontId="6" fillId="4" borderId="5" xfId="0" applyNumberFormat="1" applyFont="1" applyFill="1" applyBorder="1" applyAlignment="1" applyProtection="1">
      <alignment horizontal="left" vertical="center"/>
      <protection locked="0"/>
    </xf>
    <xf numFmtId="166" fontId="6" fillId="4" borderId="4" xfId="0" applyNumberFormat="1" applyFont="1" applyFill="1" applyBorder="1" applyAlignment="1" applyProtection="1">
      <alignment horizontal="left" vertical="center"/>
      <protection locked="0"/>
    </xf>
    <xf numFmtId="165" fontId="6" fillId="4" borderId="6" xfId="1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4" fillId="0" borderId="9" xfId="1" applyNumberFormat="1" applyFont="1" applyFill="1" applyBorder="1" applyAlignment="1" applyProtection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65" fontId="4" fillId="0" borderId="12" xfId="1" applyNumberFormat="1" applyFont="1" applyFill="1" applyBorder="1" applyAlignment="1" applyProtection="1">
      <alignment horizontal="right" vertical="center"/>
      <protection locked="0"/>
    </xf>
    <xf numFmtId="0" fontId="9" fillId="0" borderId="11" xfId="0" applyFont="1" applyBorder="1" applyAlignment="1">
      <alignment horizontal="center" vertical="center"/>
    </xf>
    <xf numFmtId="165" fontId="9" fillId="0" borderId="9" xfId="1" applyNumberFormat="1" applyFont="1" applyFill="1" applyBorder="1" applyAlignment="1" applyProtection="1">
      <alignment horizontal="right" vertical="center"/>
    </xf>
    <xf numFmtId="165" fontId="9" fillId="0" borderId="12" xfId="1" applyNumberFormat="1" applyFont="1" applyFill="1" applyBorder="1" applyAlignment="1" applyProtection="1">
      <alignment horizontal="right" vertical="center"/>
      <protection locked="0"/>
    </xf>
    <xf numFmtId="165" fontId="6" fillId="0" borderId="12" xfId="1" applyNumberFormat="1" applyFont="1" applyFill="1" applyBorder="1" applyAlignment="1" applyProtection="1">
      <alignment horizontal="right" vertical="center"/>
      <protection locked="0"/>
    </xf>
    <xf numFmtId="165" fontId="4" fillId="0" borderId="14" xfId="1" applyNumberFormat="1" applyFont="1" applyFill="1" applyBorder="1" applyAlignment="1" applyProtection="1">
      <alignment horizontal="right" vertical="center"/>
    </xf>
    <xf numFmtId="165" fontId="4" fillId="0" borderId="16" xfId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6" fillId="6" borderId="16" xfId="1" applyNumberFormat="1" applyFont="1" applyFill="1" applyBorder="1" applyAlignment="1" applyProtection="1">
      <alignment horizontal="right" vertical="center"/>
    </xf>
    <xf numFmtId="165" fontId="6" fillId="6" borderId="12" xfId="1" applyNumberFormat="1" applyFont="1" applyFill="1" applyBorder="1" applyAlignment="1" applyProtection="1">
      <alignment horizontal="right" vertical="center"/>
      <protection locked="0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5" fontId="7" fillId="0" borderId="9" xfId="1" applyNumberFormat="1" applyFont="1" applyFill="1" applyBorder="1" applyAlignment="1" applyProtection="1">
      <alignment horizontal="right" vertical="center"/>
    </xf>
    <xf numFmtId="165" fontId="9" fillId="0" borderId="16" xfId="1" applyNumberFormat="1" applyFont="1" applyFill="1" applyBorder="1" applyAlignment="1" applyProtection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right" vertical="center"/>
    </xf>
    <xf numFmtId="165" fontId="7" fillId="0" borderId="12" xfId="1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17" fillId="0" borderId="1" xfId="0" applyFont="1" applyBorder="1" applyAlignment="1">
      <alignment horizontal="justify" vertical="center" wrapText="1"/>
    </xf>
    <xf numFmtId="164" fontId="9" fillId="0" borderId="16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65" fontId="8" fillId="2" borderId="20" xfId="1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right" vertical="center"/>
    </xf>
    <xf numFmtId="167" fontId="3" fillId="0" borderId="23" xfId="0" applyNumberFormat="1" applyFont="1" applyBorder="1" applyAlignment="1">
      <alignment horizontal="right" vertical="center"/>
    </xf>
    <xf numFmtId="165" fontId="9" fillId="0" borderId="24" xfId="1" applyNumberFormat="1" applyFont="1" applyFill="1" applyBorder="1" applyAlignment="1" applyProtection="1">
      <alignment horizontal="right" vertical="center"/>
    </xf>
    <xf numFmtId="165" fontId="9" fillId="0" borderId="25" xfId="1" applyNumberFormat="1" applyFont="1" applyFill="1" applyBorder="1" applyAlignment="1" applyProtection="1">
      <alignment horizontal="right" vertical="center"/>
      <protection locked="0"/>
    </xf>
    <xf numFmtId="165" fontId="4" fillId="0" borderId="25" xfId="1" applyNumberFormat="1" applyFont="1" applyFill="1" applyBorder="1" applyAlignment="1" applyProtection="1">
      <alignment horizontal="right" vertical="center"/>
      <protection locked="0"/>
    </xf>
    <xf numFmtId="167" fontId="10" fillId="0" borderId="23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vertical="center"/>
    </xf>
    <xf numFmtId="165" fontId="9" fillId="0" borderId="28" xfId="1" applyNumberFormat="1" applyFont="1" applyFill="1" applyBorder="1" applyAlignment="1" applyProtection="1">
      <alignment horizontal="right" vertical="center"/>
      <protection locked="0"/>
    </xf>
    <xf numFmtId="165" fontId="4" fillId="0" borderId="24" xfId="1" applyNumberFormat="1" applyFont="1" applyFill="1" applyBorder="1" applyAlignment="1" applyProtection="1">
      <alignment horizontal="right" vertical="center"/>
    </xf>
    <xf numFmtId="165" fontId="4" fillId="0" borderId="28" xfId="1" applyNumberFormat="1" applyFont="1" applyFill="1" applyBorder="1" applyAlignment="1" applyProtection="1">
      <alignment horizontal="right" vertical="center"/>
      <protection locked="0"/>
    </xf>
    <xf numFmtId="165" fontId="13" fillId="0" borderId="24" xfId="1" applyNumberFormat="1" applyFont="1" applyFill="1" applyBorder="1" applyAlignment="1" applyProtection="1">
      <alignment horizontal="right" vertical="center"/>
    </xf>
    <xf numFmtId="165" fontId="18" fillId="0" borderId="24" xfId="1" applyNumberFormat="1" applyFont="1" applyFill="1" applyBorder="1" applyAlignment="1" applyProtection="1">
      <alignment horizontal="right" vertical="center"/>
    </xf>
    <xf numFmtId="0" fontId="7" fillId="0" borderId="27" xfId="0" applyFont="1" applyBorder="1" applyAlignment="1">
      <alignment horizontal="justify" vertical="center" wrapText="1"/>
    </xf>
    <xf numFmtId="0" fontId="17" fillId="0" borderId="27" xfId="0" applyFont="1" applyBorder="1" applyAlignment="1">
      <alignment horizontal="justify" vertical="center" wrapText="1"/>
    </xf>
    <xf numFmtId="0" fontId="9" fillId="0" borderId="27" xfId="0" applyFont="1" applyBorder="1" applyAlignment="1">
      <alignment horizontal="justify" vertical="center" wrapText="1"/>
    </xf>
    <xf numFmtId="0" fontId="14" fillId="0" borderId="18" xfId="0" applyFont="1" applyBorder="1" applyAlignment="1">
      <alignment horizontal="center" vertical="center"/>
    </xf>
    <xf numFmtId="0" fontId="4" fillId="0" borderId="27" xfId="0" applyFont="1" applyBorder="1" applyAlignment="1">
      <alignment horizontal="justify" vertical="center" wrapText="1"/>
    </xf>
    <xf numFmtId="165" fontId="7" fillId="0" borderId="25" xfId="1" applyNumberFormat="1" applyFont="1" applyFill="1" applyBorder="1" applyAlignment="1" applyProtection="1">
      <alignment horizontal="right" vertical="center"/>
      <protection locked="0"/>
    </xf>
    <xf numFmtId="166" fontId="6" fillId="0" borderId="0" xfId="0" applyNumberFormat="1" applyFont="1" applyAlignment="1" applyProtection="1">
      <alignment horizontal="left" vertical="center"/>
      <protection locked="0"/>
    </xf>
    <xf numFmtId="165" fontId="6" fillId="0" borderId="0" xfId="1" applyNumberFormat="1" applyFont="1" applyFill="1" applyBorder="1" applyAlignment="1" applyProtection="1">
      <alignment horizontal="right" vertical="center"/>
    </xf>
    <xf numFmtId="166" fontId="4" fillId="0" borderId="0" xfId="0" applyNumberFormat="1" applyFont="1" applyAlignment="1" applyProtection="1">
      <alignment horizontal="left" vertical="center"/>
      <protection locked="0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165" fontId="14" fillId="6" borderId="16" xfId="1" applyNumberFormat="1" applyFont="1" applyFill="1" applyBorder="1" applyAlignment="1" applyProtection="1">
      <alignment horizontal="right" vertical="center"/>
    </xf>
    <xf numFmtId="165" fontId="14" fillId="6" borderId="12" xfId="1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166" fontId="14" fillId="5" borderId="7" xfId="0" applyNumberFormat="1" applyFont="1" applyFill="1" applyBorder="1" applyAlignment="1" applyProtection="1">
      <alignment horizontal="left" vertical="center"/>
      <protection locked="0"/>
    </xf>
    <xf numFmtId="166" fontId="14" fillId="5" borderId="8" xfId="0" applyNumberFormat="1" applyFont="1" applyFill="1" applyBorder="1" applyAlignment="1" applyProtection="1">
      <alignment horizontal="left" vertical="center"/>
      <protection locked="0"/>
    </xf>
    <xf numFmtId="165" fontId="14" fillId="4" borderId="29" xfId="1" applyNumberFormat="1" applyFont="1" applyFill="1" applyBorder="1" applyAlignment="1" applyProtection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7" fillId="0" borderId="26" xfId="0" applyFont="1" applyBorder="1" applyAlignment="1">
      <alignment vertical="center"/>
    </xf>
    <xf numFmtId="165" fontId="6" fillId="0" borderId="21" xfId="1" applyNumberFormat="1" applyFont="1" applyFill="1" applyBorder="1" applyAlignment="1" applyProtection="1">
      <alignment horizontal="center" vertical="center"/>
    </xf>
    <xf numFmtId="165" fontId="6" fillId="0" borderId="22" xfId="1" applyNumberFormat="1" applyFont="1" applyFill="1" applyBorder="1" applyAlignment="1" applyProtection="1">
      <alignment horizontal="center" vertical="center"/>
    </xf>
  </cellXfs>
  <cellStyles count="4">
    <cellStyle name="Monétaire" xfId="1" builtinId="4"/>
    <cellStyle name="Monétaire 2" xfId="3" xr:uid="{137EE2E1-54B5-46E1-AC4A-1713364B9F00}"/>
    <cellStyle name="Normal" xfId="0" builtinId="0"/>
    <cellStyle name="Normal 2 2" xfId="2" xr:uid="{9F19883E-55C4-49C9-83B4-96D3E51BD6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E421-E5C0-44A5-9B8C-7F7CB25BBA60}">
  <dimension ref="A1:J330"/>
  <sheetViews>
    <sheetView showZeros="0" tabSelected="1" view="pageBreakPreview" zoomScaleNormal="100" zoomScaleSheetLayoutView="100" workbookViewId="0">
      <selection activeCell="H53" sqref="H53"/>
    </sheetView>
  </sheetViews>
  <sheetFormatPr baseColWidth="10" defaultRowHeight="15" x14ac:dyDescent="0.25"/>
  <cols>
    <col min="1" max="1" width="7.140625" style="1" customWidth="1"/>
    <col min="2" max="2" width="68.5703125" style="6" customWidth="1"/>
    <col min="3" max="3" width="5.7109375" style="3" customWidth="1"/>
    <col min="4" max="4" width="8.5703125" style="11" customWidth="1"/>
    <col min="5" max="6" width="14.28515625" style="12" customWidth="1"/>
    <col min="7" max="16384" width="11.42578125" style="22"/>
  </cols>
  <sheetData>
    <row r="1" spans="1:6" x14ac:dyDescent="0.25">
      <c r="B1" s="2"/>
    </row>
    <row r="2" spans="1:6" x14ac:dyDescent="0.25">
      <c r="A2" s="28" t="s">
        <v>68</v>
      </c>
      <c r="B2" s="22"/>
    </row>
    <row r="3" spans="1:6" x14ac:dyDescent="0.25">
      <c r="B3" s="2"/>
      <c r="C3" s="5"/>
      <c r="D3" s="13"/>
      <c r="E3" s="14"/>
      <c r="F3" s="14"/>
    </row>
    <row r="4" spans="1:6" x14ac:dyDescent="0.25">
      <c r="A4" s="1" t="s">
        <v>0</v>
      </c>
      <c r="B4" s="28" t="s">
        <v>65</v>
      </c>
      <c r="C4" s="10"/>
      <c r="D4" s="15"/>
      <c r="E4" s="15"/>
      <c r="F4" s="32"/>
    </row>
    <row r="5" spans="1:6" x14ac:dyDescent="0.25">
      <c r="A5" s="1" t="s">
        <v>1</v>
      </c>
      <c r="B5" s="4" t="s">
        <v>227</v>
      </c>
      <c r="C5" s="10"/>
      <c r="D5" s="15"/>
      <c r="E5" s="15"/>
      <c r="F5" s="15"/>
    </row>
    <row r="6" spans="1:6" x14ac:dyDescent="0.25">
      <c r="B6" s="4"/>
      <c r="C6" s="10"/>
      <c r="D6" s="15"/>
      <c r="E6" s="15"/>
      <c r="F6" s="15"/>
    </row>
    <row r="7" spans="1:6" x14ac:dyDescent="0.25">
      <c r="A7" s="21" t="s">
        <v>80</v>
      </c>
      <c r="B7" s="4"/>
      <c r="C7" s="10"/>
      <c r="D7" s="15"/>
      <c r="E7" s="15"/>
      <c r="F7" s="15"/>
    </row>
    <row r="8" spans="1:6" ht="15.75" thickBot="1" x14ac:dyDescent="0.3"/>
    <row r="9" spans="1:6" ht="15.75" thickBot="1" x14ac:dyDescent="0.3">
      <c r="E9" s="119" t="s">
        <v>228</v>
      </c>
      <c r="F9" s="120"/>
    </row>
    <row r="10" spans="1:6" s="23" customFormat="1" x14ac:dyDescent="0.25">
      <c r="A10" s="82" t="s">
        <v>2</v>
      </c>
      <c r="B10" s="19" t="s">
        <v>3</v>
      </c>
      <c r="C10" s="20" t="s">
        <v>4</v>
      </c>
      <c r="D10" s="20" t="s">
        <v>5</v>
      </c>
      <c r="E10" s="83" t="s">
        <v>6</v>
      </c>
      <c r="F10" s="83" t="s">
        <v>7</v>
      </c>
    </row>
    <row r="11" spans="1:6" s="50" customFormat="1" x14ac:dyDescent="0.25">
      <c r="A11" s="76"/>
      <c r="B11" s="26"/>
      <c r="C11" s="57"/>
      <c r="D11" s="58"/>
      <c r="E11" s="59"/>
      <c r="F11" s="64"/>
    </row>
    <row r="12" spans="1:6" x14ac:dyDescent="0.25">
      <c r="A12" s="39">
        <v>1</v>
      </c>
      <c r="B12" s="25" t="s">
        <v>8</v>
      </c>
      <c r="C12" s="7"/>
      <c r="D12" s="16"/>
      <c r="E12" s="38"/>
      <c r="F12" s="43"/>
    </row>
    <row r="13" spans="1:6" s="50" customFormat="1" x14ac:dyDescent="0.25">
      <c r="A13" s="76"/>
      <c r="B13" s="26"/>
      <c r="C13" s="57"/>
      <c r="D13" s="58"/>
      <c r="E13" s="59"/>
      <c r="F13" s="64"/>
    </row>
    <row r="14" spans="1:6" s="73" customFormat="1" x14ac:dyDescent="0.25">
      <c r="A14" s="78"/>
      <c r="B14" s="97" t="s">
        <v>230</v>
      </c>
      <c r="C14" s="75"/>
      <c r="D14" s="31"/>
      <c r="E14" s="60"/>
      <c r="F14" s="46"/>
    </row>
    <row r="15" spans="1:6" s="73" customFormat="1" ht="36" x14ac:dyDescent="0.25">
      <c r="A15" s="78"/>
      <c r="B15" s="67" t="s">
        <v>86</v>
      </c>
      <c r="C15" s="30"/>
      <c r="D15" s="31"/>
      <c r="E15" s="60"/>
      <c r="F15" s="46"/>
    </row>
    <row r="16" spans="1:6" s="73" customFormat="1" ht="7.5" customHeight="1" x14ac:dyDescent="0.25">
      <c r="A16" s="44"/>
      <c r="B16" s="98"/>
      <c r="C16" s="30"/>
      <c r="D16" s="31"/>
      <c r="E16" s="45"/>
      <c r="F16" s="46"/>
    </row>
    <row r="17" spans="1:6" s="73" customFormat="1" x14ac:dyDescent="0.25">
      <c r="A17" s="79">
        <v>1.1000000000000001</v>
      </c>
      <c r="B17" s="97" t="s">
        <v>231</v>
      </c>
      <c r="C17" s="30" t="s">
        <v>51</v>
      </c>
      <c r="D17" s="31">
        <v>1</v>
      </c>
      <c r="E17" s="86"/>
      <c r="F17" s="91" t="s">
        <v>238</v>
      </c>
    </row>
    <row r="18" spans="1:6" s="73" customFormat="1" ht="7.5" customHeight="1" x14ac:dyDescent="0.25">
      <c r="A18" s="79"/>
      <c r="B18" s="97"/>
      <c r="C18" s="30"/>
      <c r="D18" s="31"/>
      <c r="E18" s="45"/>
      <c r="F18" s="46"/>
    </row>
    <row r="19" spans="1:6" s="73" customFormat="1" x14ac:dyDescent="0.25">
      <c r="A19" s="79">
        <v>1.2</v>
      </c>
      <c r="B19" s="97" t="s">
        <v>232</v>
      </c>
      <c r="C19" s="30" t="s">
        <v>51</v>
      </c>
      <c r="D19" s="31">
        <v>1</v>
      </c>
      <c r="E19" s="86"/>
      <c r="F19" s="91" t="s">
        <v>238</v>
      </c>
    </row>
    <row r="20" spans="1:6" s="73" customFormat="1" ht="7.5" customHeight="1" x14ac:dyDescent="0.25">
      <c r="A20" s="79"/>
      <c r="B20" s="97"/>
      <c r="C20" s="30"/>
      <c r="D20" s="31"/>
      <c r="E20" s="45"/>
      <c r="F20" s="46"/>
    </row>
    <row r="21" spans="1:6" s="73" customFormat="1" x14ac:dyDescent="0.25">
      <c r="A21" s="79">
        <v>1.3</v>
      </c>
      <c r="B21" s="97" t="s">
        <v>233</v>
      </c>
      <c r="C21" s="30" t="s">
        <v>51</v>
      </c>
      <c r="D21" s="31">
        <v>1</v>
      </c>
      <c r="E21" s="86"/>
      <c r="F21" s="91" t="s">
        <v>238</v>
      </c>
    </row>
    <row r="22" spans="1:6" s="73" customFormat="1" ht="7.5" customHeight="1" x14ac:dyDescent="0.25">
      <c r="A22" s="79"/>
      <c r="B22" s="97"/>
      <c r="C22" s="30"/>
      <c r="D22" s="31"/>
      <c r="E22" s="45"/>
      <c r="F22" s="46"/>
    </row>
    <row r="23" spans="1:6" s="73" customFormat="1" x14ac:dyDescent="0.25">
      <c r="A23" s="79">
        <v>1.4</v>
      </c>
      <c r="B23" s="97" t="s">
        <v>234</v>
      </c>
      <c r="C23" s="30" t="s">
        <v>51</v>
      </c>
      <c r="D23" s="31">
        <v>1</v>
      </c>
      <c r="E23" s="86"/>
      <c r="F23" s="91" t="s">
        <v>238</v>
      </c>
    </row>
    <row r="24" spans="1:6" s="73" customFormat="1" ht="7.5" customHeight="1" x14ac:dyDescent="0.25">
      <c r="A24" s="79"/>
      <c r="B24" s="97"/>
      <c r="C24" s="30"/>
      <c r="D24" s="31"/>
      <c r="E24" s="45"/>
      <c r="F24" s="46"/>
    </row>
    <row r="25" spans="1:6" s="73" customFormat="1" x14ac:dyDescent="0.25">
      <c r="A25" s="79">
        <v>1.5</v>
      </c>
      <c r="B25" s="97" t="s">
        <v>235</v>
      </c>
      <c r="C25" s="30" t="s">
        <v>51</v>
      </c>
      <c r="D25" s="31">
        <v>1</v>
      </c>
      <c r="E25" s="86"/>
      <c r="F25" s="91" t="s">
        <v>238</v>
      </c>
    </row>
    <row r="26" spans="1:6" s="73" customFormat="1" ht="7.5" customHeight="1" x14ac:dyDescent="0.25">
      <c r="A26" s="79"/>
      <c r="B26" s="97"/>
      <c r="C26" s="30"/>
      <c r="D26" s="31"/>
      <c r="E26" s="45"/>
      <c r="F26" s="46"/>
    </row>
    <row r="27" spans="1:6" s="73" customFormat="1" x14ac:dyDescent="0.25">
      <c r="A27" s="79">
        <v>1.3</v>
      </c>
      <c r="B27" s="97" t="s">
        <v>236</v>
      </c>
      <c r="C27" s="30" t="s">
        <v>51</v>
      </c>
      <c r="D27" s="31">
        <v>1</v>
      </c>
      <c r="E27" s="86"/>
      <c r="F27" s="91" t="s">
        <v>238</v>
      </c>
    </row>
    <row r="28" spans="1:6" s="50" customFormat="1" x14ac:dyDescent="0.25">
      <c r="A28" s="80"/>
      <c r="B28" s="65"/>
      <c r="C28" s="57"/>
      <c r="D28" s="58"/>
      <c r="E28" s="59"/>
      <c r="F28" s="64"/>
    </row>
    <row r="29" spans="1:6" x14ac:dyDescent="0.25">
      <c r="A29" s="39">
        <v>1.4</v>
      </c>
      <c r="B29" s="25" t="s">
        <v>10</v>
      </c>
      <c r="C29" s="7"/>
      <c r="D29" s="16"/>
      <c r="E29" s="38"/>
      <c r="F29" s="43"/>
    </row>
    <row r="30" spans="1:6" x14ac:dyDescent="0.25">
      <c r="A30" s="42"/>
      <c r="B30" s="24"/>
      <c r="C30" s="7"/>
      <c r="D30" s="16"/>
      <c r="E30" s="38"/>
      <c r="F30" s="43"/>
    </row>
    <row r="31" spans="1:6" ht="30" x14ac:dyDescent="0.25">
      <c r="A31" s="42" t="s">
        <v>72</v>
      </c>
      <c r="B31" s="24" t="s">
        <v>87</v>
      </c>
      <c r="C31" s="7"/>
      <c r="D31" s="16"/>
      <c r="E31" s="38"/>
      <c r="F31" s="43"/>
    </row>
    <row r="32" spans="1:6" x14ac:dyDescent="0.25">
      <c r="A32" s="42"/>
      <c r="B32" s="24" t="s">
        <v>9</v>
      </c>
      <c r="C32" s="7" t="s">
        <v>52</v>
      </c>
      <c r="D32" s="16">
        <v>1</v>
      </c>
      <c r="E32" s="92"/>
      <c r="F32" s="93">
        <f>D32*E32</f>
        <v>0</v>
      </c>
    </row>
    <row r="33" spans="1:6" x14ac:dyDescent="0.25">
      <c r="A33" s="42"/>
      <c r="B33" s="24" t="s">
        <v>212</v>
      </c>
      <c r="C33" s="7" t="s">
        <v>52</v>
      </c>
      <c r="D33" s="16">
        <v>1</v>
      </c>
      <c r="E33" s="92"/>
      <c r="F33" s="93">
        <f>D33*E33</f>
        <v>0</v>
      </c>
    </row>
    <row r="34" spans="1:6" x14ac:dyDescent="0.25">
      <c r="A34" s="42"/>
      <c r="B34" s="24" t="s">
        <v>54</v>
      </c>
      <c r="C34" s="7" t="s">
        <v>52</v>
      </c>
      <c r="D34" s="16">
        <v>1</v>
      </c>
      <c r="E34" s="92"/>
      <c r="F34" s="93">
        <f>D34*E34</f>
        <v>0</v>
      </c>
    </row>
    <row r="35" spans="1:6" x14ac:dyDescent="0.25">
      <c r="A35" s="42"/>
      <c r="B35" s="24"/>
      <c r="C35" s="7"/>
      <c r="D35" s="16"/>
      <c r="E35" s="38"/>
      <c r="F35" s="43"/>
    </row>
    <row r="36" spans="1:6" x14ac:dyDescent="0.25">
      <c r="A36" s="42" t="s">
        <v>73</v>
      </c>
      <c r="B36" s="24" t="s">
        <v>11</v>
      </c>
      <c r="C36" s="7"/>
      <c r="D36" s="16"/>
      <c r="E36" s="38"/>
      <c r="F36" s="43"/>
    </row>
    <row r="37" spans="1:6" x14ac:dyDescent="0.25">
      <c r="A37" s="42"/>
      <c r="B37" s="24" t="s">
        <v>12</v>
      </c>
      <c r="C37" s="7" t="s">
        <v>49</v>
      </c>
      <c r="D37" s="16">
        <v>2</v>
      </c>
      <c r="E37" s="92"/>
      <c r="F37" s="93">
        <f>D37*E37</f>
        <v>0</v>
      </c>
    </row>
    <row r="38" spans="1:6" x14ac:dyDescent="0.25">
      <c r="A38" s="42"/>
      <c r="B38" s="24" t="s">
        <v>88</v>
      </c>
      <c r="C38" s="7" t="s">
        <v>49</v>
      </c>
      <c r="D38" s="16">
        <v>2</v>
      </c>
      <c r="E38" s="92"/>
      <c r="F38" s="93">
        <f>D38*E38</f>
        <v>0</v>
      </c>
    </row>
    <row r="39" spans="1:6" x14ac:dyDescent="0.25">
      <c r="A39" s="42"/>
      <c r="B39" s="24" t="s">
        <v>13</v>
      </c>
      <c r="C39" s="7" t="s">
        <v>49</v>
      </c>
      <c r="D39" s="16">
        <v>1</v>
      </c>
      <c r="E39" s="92"/>
      <c r="F39" s="93">
        <f>D39*E39</f>
        <v>0</v>
      </c>
    </row>
    <row r="40" spans="1:6" x14ac:dyDescent="0.25">
      <c r="A40" s="42"/>
      <c r="B40" s="24"/>
      <c r="C40" s="7"/>
      <c r="D40" s="16"/>
      <c r="E40" s="38"/>
      <c r="F40" s="43"/>
    </row>
    <row r="41" spans="1:6" x14ac:dyDescent="0.25">
      <c r="A41" s="42" t="s">
        <v>74</v>
      </c>
      <c r="B41" s="24" t="s">
        <v>237</v>
      </c>
      <c r="C41" s="7"/>
      <c r="D41" s="16"/>
      <c r="E41" s="38"/>
      <c r="F41" s="43"/>
    </row>
    <row r="42" spans="1:6" x14ac:dyDescent="0.25">
      <c r="A42" s="42"/>
      <c r="B42" s="24" t="s">
        <v>88</v>
      </c>
      <c r="C42" s="7" t="s">
        <v>49</v>
      </c>
      <c r="D42" s="16">
        <v>3</v>
      </c>
      <c r="E42" s="92"/>
      <c r="F42" s="93">
        <f>D42*E42</f>
        <v>0</v>
      </c>
    </row>
    <row r="43" spans="1:6" x14ac:dyDescent="0.25">
      <c r="A43" s="42"/>
      <c r="B43" s="24" t="s">
        <v>13</v>
      </c>
      <c r="C43" s="7" t="s">
        <v>49</v>
      </c>
      <c r="D43" s="16">
        <v>3</v>
      </c>
      <c r="E43" s="92"/>
      <c r="F43" s="93">
        <f>D43*E43</f>
        <v>0</v>
      </c>
    </row>
    <row r="44" spans="1:6" x14ac:dyDescent="0.25">
      <c r="A44" s="42"/>
      <c r="B44" s="24"/>
      <c r="C44" s="7"/>
      <c r="D44" s="16"/>
      <c r="E44" s="38"/>
      <c r="F44" s="43"/>
    </row>
    <row r="45" spans="1:6" x14ac:dyDescent="0.25">
      <c r="A45" s="42" t="s">
        <v>75</v>
      </c>
      <c r="B45" s="24" t="s">
        <v>67</v>
      </c>
      <c r="C45" s="7" t="s">
        <v>52</v>
      </c>
      <c r="D45" s="16">
        <v>1</v>
      </c>
      <c r="E45" s="92"/>
      <c r="F45" s="93">
        <f>D45*E45</f>
        <v>0</v>
      </c>
    </row>
    <row r="46" spans="1:6" x14ac:dyDescent="0.25">
      <c r="A46" s="42"/>
      <c r="B46" s="24"/>
      <c r="C46" s="7"/>
      <c r="D46" s="16"/>
      <c r="E46" s="38"/>
      <c r="F46" s="43"/>
    </row>
    <row r="47" spans="1:6" x14ac:dyDescent="0.25">
      <c r="A47" s="71" t="s">
        <v>240</v>
      </c>
      <c r="B47" s="24" t="s">
        <v>239</v>
      </c>
      <c r="C47" s="7" t="s">
        <v>52</v>
      </c>
      <c r="D47" s="16">
        <v>1</v>
      </c>
      <c r="E47" s="92"/>
      <c r="F47" s="93">
        <f>D47*E47</f>
        <v>0</v>
      </c>
    </row>
    <row r="48" spans="1:6" x14ac:dyDescent="0.25">
      <c r="A48" s="42"/>
      <c r="B48" s="24"/>
      <c r="C48" s="7"/>
      <c r="D48" s="16"/>
      <c r="E48" s="38"/>
      <c r="F48" s="43"/>
    </row>
    <row r="49" spans="1:6" s="54" customFormat="1" x14ac:dyDescent="0.25">
      <c r="A49" s="51"/>
      <c r="B49" s="25"/>
      <c r="C49" s="52"/>
      <c r="D49" s="53"/>
      <c r="E49" s="55" t="s">
        <v>78</v>
      </c>
      <c r="F49" s="56">
        <f>SUM(F29:F48)</f>
        <v>0</v>
      </c>
    </row>
    <row r="50" spans="1:6" x14ac:dyDescent="0.25">
      <c r="A50" s="42"/>
      <c r="B50" s="24"/>
      <c r="C50" s="7"/>
      <c r="D50" s="16"/>
      <c r="E50" s="38"/>
      <c r="F50" s="43"/>
    </row>
    <row r="51" spans="1:6" x14ac:dyDescent="0.25">
      <c r="A51" s="39">
        <v>2</v>
      </c>
      <c r="B51" s="25" t="s">
        <v>95</v>
      </c>
      <c r="C51" s="7"/>
      <c r="D51" s="16"/>
      <c r="E51" s="38"/>
      <c r="F51" s="43"/>
    </row>
    <row r="52" spans="1:6" x14ac:dyDescent="0.25">
      <c r="A52" s="42"/>
      <c r="B52" s="24"/>
      <c r="C52" s="7"/>
      <c r="D52" s="16"/>
      <c r="E52" s="38"/>
      <c r="F52" s="43"/>
    </row>
    <row r="53" spans="1:6" x14ac:dyDescent="0.25">
      <c r="A53" s="39">
        <v>2.1</v>
      </c>
      <c r="B53" s="25" t="s">
        <v>16</v>
      </c>
      <c r="C53" s="7"/>
      <c r="D53" s="16"/>
      <c r="E53" s="38"/>
      <c r="F53" s="43"/>
    </row>
    <row r="54" spans="1:6" x14ac:dyDescent="0.25">
      <c r="A54" s="71"/>
      <c r="B54" s="24"/>
      <c r="C54" s="7"/>
      <c r="D54" s="16"/>
      <c r="E54" s="49"/>
      <c r="F54" s="43"/>
    </row>
    <row r="55" spans="1:6" x14ac:dyDescent="0.25">
      <c r="A55" s="42" t="s">
        <v>15</v>
      </c>
      <c r="B55" s="24" t="s">
        <v>203</v>
      </c>
      <c r="C55" s="7" t="s">
        <v>52</v>
      </c>
      <c r="D55" s="16">
        <v>1</v>
      </c>
      <c r="E55" s="92"/>
      <c r="F55" s="93">
        <f>D55*E55</f>
        <v>0</v>
      </c>
    </row>
    <row r="56" spans="1:6" s="73" customFormat="1" ht="7.5" customHeight="1" x14ac:dyDescent="0.25">
      <c r="A56" s="79"/>
      <c r="B56" s="74"/>
      <c r="C56" s="30"/>
      <c r="D56" s="31"/>
      <c r="E56" s="45"/>
      <c r="F56" s="46"/>
    </row>
    <row r="57" spans="1:6" x14ac:dyDescent="0.25">
      <c r="A57" s="42" t="s">
        <v>21</v>
      </c>
      <c r="B57" s="24" t="s">
        <v>183</v>
      </c>
      <c r="C57" s="7" t="s">
        <v>52</v>
      </c>
      <c r="D57" s="16">
        <v>1</v>
      </c>
      <c r="E57" s="92"/>
      <c r="F57" s="88">
        <f>D57*E57</f>
        <v>0</v>
      </c>
    </row>
    <row r="58" spans="1:6" s="73" customFormat="1" ht="7.5" customHeight="1" x14ac:dyDescent="0.25">
      <c r="A58" s="79"/>
      <c r="B58" s="74"/>
      <c r="C58" s="30"/>
      <c r="D58" s="31"/>
      <c r="E58" s="45"/>
      <c r="F58" s="46"/>
    </row>
    <row r="59" spans="1:6" x14ac:dyDescent="0.25">
      <c r="A59" s="42" t="s">
        <v>47</v>
      </c>
      <c r="B59" s="24" t="s">
        <v>89</v>
      </c>
      <c r="C59" s="7" t="s">
        <v>49</v>
      </c>
      <c r="D59" s="16">
        <v>1</v>
      </c>
      <c r="E59" s="92"/>
      <c r="F59" s="88">
        <f>D59*E59</f>
        <v>0</v>
      </c>
    </row>
    <row r="60" spans="1:6" s="73" customFormat="1" ht="7.5" customHeight="1" x14ac:dyDescent="0.25">
      <c r="A60" s="79"/>
      <c r="B60" s="74"/>
      <c r="C60" s="30"/>
      <c r="D60" s="31"/>
      <c r="E60" s="45"/>
      <c r="F60" s="46"/>
    </row>
    <row r="61" spans="1:6" x14ac:dyDescent="0.25">
      <c r="A61" s="42" t="s">
        <v>69</v>
      </c>
      <c r="B61" s="24" t="s">
        <v>17</v>
      </c>
      <c r="C61" s="7" t="s">
        <v>49</v>
      </c>
      <c r="D61" s="16">
        <v>1</v>
      </c>
      <c r="E61" s="92"/>
      <c r="F61" s="88">
        <f>D61*E61</f>
        <v>0</v>
      </c>
    </row>
    <row r="62" spans="1:6" s="73" customFormat="1" ht="7.5" customHeight="1" x14ac:dyDescent="0.25">
      <c r="A62" s="79"/>
      <c r="B62" s="74"/>
      <c r="C62" s="30"/>
      <c r="D62" s="31"/>
      <c r="E62" s="45"/>
      <c r="F62" s="46"/>
    </row>
    <row r="63" spans="1:6" x14ac:dyDescent="0.25">
      <c r="A63" s="42" t="s">
        <v>70</v>
      </c>
      <c r="B63" s="24" t="s">
        <v>90</v>
      </c>
      <c r="C63" s="7" t="s">
        <v>49</v>
      </c>
      <c r="D63" s="16">
        <v>1</v>
      </c>
      <c r="E63" s="92"/>
      <c r="F63" s="88">
        <f>D63*E63</f>
        <v>0</v>
      </c>
    </row>
    <row r="64" spans="1:6" x14ac:dyDescent="0.25">
      <c r="A64" s="71"/>
      <c r="B64" s="24"/>
      <c r="C64" s="7"/>
      <c r="D64" s="16"/>
      <c r="E64" s="49"/>
      <c r="F64" s="43"/>
    </row>
    <row r="65" spans="1:6" x14ac:dyDescent="0.25">
      <c r="A65" s="39">
        <v>2.2000000000000002</v>
      </c>
      <c r="B65" s="25" t="s">
        <v>18</v>
      </c>
      <c r="C65" s="7" t="s">
        <v>19</v>
      </c>
      <c r="D65" s="16">
        <v>100</v>
      </c>
      <c r="E65" s="92"/>
      <c r="F65" s="88">
        <f>D65*E65</f>
        <v>0</v>
      </c>
    </row>
    <row r="66" spans="1:6" x14ac:dyDescent="0.25">
      <c r="A66" s="71"/>
      <c r="B66" s="24"/>
      <c r="C66" s="7"/>
      <c r="D66" s="16"/>
      <c r="E66" s="49"/>
      <c r="F66" s="43"/>
    </row>
    <row r="67" spans="1:6" x14ac:dyDescent="0.25">
      <c r="A67" s="39">
        <v>2.2999999999999998</v>
      </c>
      <c r="B67" s="25" t="s">
        <v>201</v>
      </c>
      <c r="C67" s="7" t="s">
        <v>20</v>
      </c>
      <c r="D67" s="16">
        <v>12</v>
      </c>
      <c r="E67" s="92"/>
      <c r="F67" s="88">
        <f>D67*E67</f>
        <v>0</v>
      </c>
    </row>
    <row r="68" spans="1:6" x14ac:dyDescent="0.25">
      <c r="A68" s="71"/>
      <c r="B68" s="24"/>
      <c r="C68" s="7"/>
      <c r="D68" s="16"/>
      <c r="E68" s="49"/>
      <c r="F68" s="43"/>
    </row>
    <row r="69" spans="1:6" x14ac:dyDescent="0.25">
      <c r="A69" s="39">
        <v>2.4</v>
      </c>
      <c r="B69" s="25" t="s">
        <v>179</v>
      </c>
      <c r="C69" s="7" t="s">
        <v>20</v>
      </c>
      <c r="D69" s="16">
        <v>12</v>
      </c>
      <c r="E69" s="92"/>
      <c r="F69" s="88">
        <f>D69*E69</f>
        <v>0</v>
      </c>
    </row>
    <row r="70" spans="1:6" x14ac:dyDescent="0.25">
      <c r="A70" s="42"/>
      <c r="B70" s="24"/>
      <c r="C70" s="7"/>
      <c r="D70" s="16"/>
      <c r="E70" s="38"/>
      <c r="F70" s="43"/>
    </row>
    <row r="71" spans="1:6" x14ac:dyDescent="0.25">
      <c r="A71" s="39">
        <v>2.5</v>
      </c>
      <c r="B71" s="25" t="s">
        <v>22</v>
      </c>
      <c r="C71" s="7" t="s">
        <v>19</v>
      </c>
      <c r="D71" s="16">
        <v>130</v>
      </c>
      <c r="E71" s="92"/>
      <c r="F71" s="88">
        <f>D71*E71</f>
        <v>0</v>
      </c>
    </row>
    <row r="72" spans="1:6" x14ac:dyDescent="0.25">
      <c r="A72" s="42"/>
      <c r="B72" s="24"/>
      <c r="C72" s="7"/>
      <c r="D72" s="16"/>
      <c r="E72" s="38"/>
      <c r="F72" s="43"/>
    </row>
    <row r="73" spans="1:6" x14ac:dyDescent="0.25">
      <c r="A73" s="39">
        <v>2.6</v>
      </c>
      <c r="B73" s="25" t="s">
        <v>48</v>
      </c>
      <c r="C73" s="7" t="s">
        <v>23</v>
      </c>
      <c r="D73" s="16">
        <v>30</v>
      </c>
      <c r="E73" s="92"/>
      <c r="F73" s="88">
        <f>D73*E73</f>
        <v>0</v>
      </c>
    </row>
    <row r="74" spans="1:6" x14ac:dyDescent="0.25">
      <c r="A74" s="42"/>
      <c r="B74" s="24"/>
      <c r="C74" s="7"/>
      <c r="D74" s="16"/>
      <c r="E74" s="38"/>
      <c r="F74" s="43"/>
    </row>
    <row r="75" spans="1:6" x14ac:dyDescent="0.25">
      <c r="A75" s="39">
        <v>2.7</v>
      </c>
      <c r="B75" s="25" t="s">
        <v>200</v>
      </c>
      <c r="C75" s="7" t="s">
        <v>51</v>
      </c>
      <c r="D75" s="16">
        <v>1</v>
      </c>
      <c r="E75" s="92"/>
      <c r="F75" s="88">
        <f>D75*E75</f>
        <v>0</v>
      </c>
    </row>
    <row r="76" spans="1:6" x14ac:dyDescent="0.25">
      <c r="A76" s="42"/>
      <c r="B76" s="24"/>
      <c r="C76" s="7"/>
      <c r="D76" s="16"/>
      <c r="E76" s="38"/>
      <c r="F76" s="43"/>
    </row>
    <row r="77" spans="1:6" x14ac:dyDescent="0.25">
      <c r="A77" s="39">
        <v>2.8</v>
      </c>
      <c r="B77" s="25" t="s">
        <v>198</v>
      </c>
      <c r="C77" s="7"/>
      <c r="D77" s="16"/>
      <c r="E77" s="38"/>
      <c r="F77" s="43"/>
    </row>
    <row r="78" spans="1:6" x14ac:dyDescent="0.25">
      <c r="A78" s="66"/>
      <c r="B78" s="24" t="s">
        <v>229</v>
      </c>
      <c r="C78" s="7"/>
      <c r="D78" s="16"/>
      <c r="E78" s="49"/>
      <c r="F78" s="43"/>
    </row>
    <row r="79" spans="1:6" s="73" customFormat="1" ht="7.5" customHeight="1" x14ac:dyDescent="0.25">
      <c r="A79" s="79"/>
      <c r="B79" s="74"/>
      <c r="C79" s="30"/>
      <c r="D79" s="31"/>
      <c r="E79" s="45"/>
      <c r="F79" s="46"/>
    </row>
    <row r="80" spans="1:6" x14ac:dyDescent="0.25">
      <c r="A80" s="42" t="s">
        <v>202</v>
      </c>
      <c r="B80" s="24" t="s">
        <v>124</v>
      </c>
      <c r="C80" s="7" t="s">
        <v>215</v>
      </c>
      <c r="D80" s="16">
        <f>43*(85+115)/2+43*2</f>
        <v>4386</v>
      </c>
      <c r="E80" s="92"/>
      <c r="F80" s="88">
        <f>D80*E80</f>
        <v>0</v>
      </c>
    </row>
    <row r="81" spans="1:6" s="73" customFormat="1" ht="7.5" customHeight="1" x14ac:dyDescent="0.25">
      <c r="A81" s="79"/>
      <c r="B81" s="74"/>
      <c r="C81" s="30"/>
      <c r="D81" s="31"/>
      <c r="E81" s="45"/>
      <c r="F81" s="46"/>
    </row>
    <row r="82" spans="1:6" s="73" customFormat="1" x14ac:dyDescent="0.25">
      <c r="A82" s="44" t="s">
        <v>53</v>
      </c>
      <c r="B82" s="74" t="s">
        <v>199</v>
      </c>
      <c r="C82" s="30" t="s">
        <v>51</v>
      </c>
      <c r="D82" s="31">
        <v>1</v>
      </c>
      <c r="E82" s="86"/>
      <c r="F82" s="87" t="s">
        <v>85</v>
      </c>
    </row>
    <row r="83" spans="1:6" x14ac:dyDescent="0.25">
      <c r="A83" s="42"/>
      <c r="B83" s="24"/>
      <c r="C83" s="7"/>
      <c r="D83" s="16"/>
      <c r="E83" s="38"/>
      <c r="F83" s="43"/>
    </row>
    <row r="84" spans="1:6" s="54" customFormat="1" x14ac:dyDescent="0.25">
      <c r="A84" s="51"/>
      <c r="B84" s="25"/>
      <c r="C84" s="52"/>
      <c r="D84" s="53"/>
      <c r="E84" s="55" t="s">
        <v>78</v>
      </c>
      <c r="F84" s="56">
        <f>SUM(F53:F83)</f>
        <v>0</v>
      </c>
    </row>
    <row r="85" spans="1:6" x14ac:dyDescent="0.25">
      <c r="A85" s="42"/>
      <c r="B85" s="24"/>
      <c r="C85" s="7"/>
      <c r="D85" s="16"/>
      <c r="E85" s="38"/>
      <c r="F85" s="43"/>
    </row>
    <row r="86" spans="1:6" x14ac:dyDescent="0.25">
      <c r="A86" s="39">
        <v>3</v>
      </c>
      <c r="B86" s="25" t="s">
        <v>14</v>
      </c>
      <c r="C86" s="7"/>
      <c r="D86" s="16"/>
      <c r="E86" s="38"/>
      <c r="F86" s="43"/>
    </row>
    <row r="87" spans="1:6" x14ac:dyDescent="0.25">
      <c r="A87" s="42"/>
      <c r="B87" s="24"/>
      <c r="C87" s="7"/>
      <c r="D87" s="16"/>
      <c r="E87" s="38"/>
      <c r="F87" s="43"/>
    </row>
    <row r="88" spans="1:6" x14ac:dyDescent="0.25">
      <c r="A88" s="39">
        <v>3.1</v>
      </c>
      <c r="B88" s="25" t="s">
        <v>84</v>
      </c>
      <c r="C88" s="7"/>
      <c r="D88" s="16"/>
      <c r="E88" s="38"/>
      <c r="F88" s="43"/>
    </row>
    <row r="89" spans="1:6" x14ac:dyDescent="0.25">
      <c r="A89" s="42"/>
      <c r="B89" s="24"/>
      <c r="C89" s="7"/>
      <c r="D89" s="16"/>
      <c r="E89" s="38"/>
      <c r="F89" s="43"/>
    </row>
    <row r="90" spans="1:6" s="73" customFormat="1" x14ac:dyDescent="0.25">
      <c r="A90" s="77" t="s">
        <v>53</v>
      </c>
      <c r="B90" s="72" t="s">
        <v>125</v>
      </c>
      <c r="C90" s="75" t="s">
        <v>51</v>
      </c>
      <c r="D90" s="31">
        <v>1</v>
      </c>
      <c r="E90" s="86"/>
      <c r="F90" s="87" t="s">
        <v>172</v>
      </c>
    </row>
    <row r="91" spans="1:6" s="73" customFormat="1" ht="7.5" customHeight="1" x14ac:dyDescent="0.25">
      <c r="A91" s="79"/>
      <c r="B91" s="74"/>
      <c r="C91" s="30"/>
      <c r="D91" s="31"/>
      <c r="E91" s="45"/>
      <c r="F91" s="46"/>
    </row>
    <row r="92" spans="1:6" ht="30" x14ac:dyDescent="0.25">
      <c r="A92" s="42" t="s">
        <v>96</v>
      </c>
      <c r="B92" s="24" t="s">
        <v>63</v>
      </c>
      <c r="C92" s="7" t="s">
        <v>23</v>
      </c>
      <c r="D92" s="22">
        <f>ROUNDUP((4.5*3+11*(0.18*3)),0)</f>
        <v>20</v>
      </c>
      <c r="E92" s="92"/>
      <c r="F92" s="88">
        <f>D92*E92</f>
        <v>0</v>
      </c>
    </row>
    <row r="93" spans="1:6" s="73" customFormat="1" ht="7.5" customHeight="1" x14ac:dyDescent="0.25">
      <c r="A93" s="79"/>
      <c r="B93" s="74"/>
      <c r="C93" s="30"/>
      <c r="D93" s="31"/>
      <c r="E93" s="45"/>
      <c r="F93" s="46"/>
    </row>
    <row r="94" spans="1:6" x14ac:dyDescent="0.25">
      <c r="A94" s="42" t="s">
        <v>97</v>
      </c>
      <c r="B94" s="24" t="s">
        <v>221</v>
      </c>
      <c r="C94" s="7" t="s">
        <v>19</v>
      </c>
      <c r="D94" s="16">
        <f>ROUNDUP(((4.5+1+0.2)*2),0)</f>
        <v>12</v>
      </c>
      <c r="E94" s="92"/>
      <c r="F94" s="88">
        <f>D94*E94</f>
        <v>0</v>
      </c>
    </row>
    <row r="95" spans="1:6" s="73" customFormat="1" ht="7.5" customHeight="1" x14ac:dyDescent="0.25">
      <c r="A95" s="79"/>
      <c r="B95" s="74"/>
      <c r="C95" s="30"/>
      <c r="D95" s="31"/>
      <c r="E95" s="45"/>
      <c r="F95" s="46"/>
    </row>
    <row r="96" spans="1:6" ht="30" x14ac:dyDescent="0.25">
      <c r="A96" s="42" t="s">
        <v>98</v>
      </c>
      <c r="B96" s="24" t="s">
        <v>185</v>
      </c>
      <c r="C96" s="7" t="s">
        <v>29</v>
      </c>
      <c r="D96" s="16">
        <f>ROUNDUP((D98*0.4*0.9),0)</f>
        <v>5</v>
      </c>
      <c r="E96" s="92"/>
      <c r="F96" s="88">
        <f>D96*E96</f>
        <v>0</v>
      </c>
    </row>
    <row r="97" spans="1:6" s="73" customFormat="1" ht="7.5" customHeight="1" x14ac:dyDescent="0.25">
      <c r="A97" s="79"/>
      <c r="B97" s="74"/>
      <c r="C97" s="30"/>
      <c r="D97" s="31"/>
      <c r="E97" s="45"/>
      <c r="F97" s="46"/>
    </row>
    <row r="98" spans="1:6" x14ac:dyDescent="0.25">
      <c r="A98" s="42" t="s">
        <v>99</v>
      </c>
      <c r="B98" s="24" t="s">
        <v>93</v>
      </c>
      <c r="C98" s="7" t="s">
        <v>19</v>
      </c>
      <c r="D98" s="16">
        <f>D94</f>
        <v>12</v>
      </c>
      <c r="E98" s="92"/>
      <c r="F98" s="88">
        <f>D98*E98</f>
        <v>0</v>
      </c>
    </row>
    <row r="99" spans="1:6" s="73" customFormat="1" ht="7.5" customHeight="1" x14ac:dyDescent="0.25">
      <c r="A99" s="79"/>
      <c r="B99" s="74"/>
      <c r="C99" s="30"/>
      <c r="D99" s="31"/>
      <c r="E99" s="45"/>
      <c r="F99" s="46"/>
    </row>
    <row r="100" spans="1:6" x14ac:dyDescent="0.25">
      <c r="A100" s="42" t="s">
        <v>100</v>
      </c>
      <c r="B100" s="24" t="s">
        <v>92</v>
      </c>
      <c r="C100" s="7" t="s">
        <v>29</v>
      </c>
      <c r="D100" s="16">
        <f>ROUNDUP(((1.6*0.8*1)*2),0)</f>
        <v>3</v>
      </c>
      <c r="E100" s="92"/>
      <c r="F100" s="88">
        <f>D100*E100</f>
        <v>0</v>
      </c>
    </row>
    <row r="101" spans="1:6" s="73" customFormat="1" ht="7.5" customHeight="1" x14ac:dyDescent="0.25">
      <c r="A101" s="79"/>
      <c r="B101" s="74"/>
      <c r="C101" s="30"/>
      <c r="D101" s="31"/>
      <c r="E101" s="45"/>
      <c r="F101" s="46"/>
    </row>
    <row r="102" spans="1:6" ht="30" x14ac:dyDescent="0.25">
      <c r="A102" s="42" t="s">
        <v>101</v>
      </c>
      <c r="B102" s="24" t="s">
        <v>208</v>
      </c>
      <c r="C102" s="7" t="s">
        <v>49</v>
      </c>
      <c r="D102" s="16">
        <v>2</v>
      </c>
      <c r="E102" s="92"/>
      <c r="F102" s="88">
        <f>D102*E102</f>
        <v>0</v>
      </c>
    </row>
    <row r="103" spans="1:6" s="73" customFormat="1" ht="7.5" customHeight="1" x14ac:dyDescent="0.25">
      <c r="A103" s="79"/>
      <c r="B103" s="74"/>
      <c r="C103" s="30"/>
      <c r="D103" s="31"/>
      <c r="E103" s="45"/>
      <c r="F103" s="46"/>
    </row>
    <row r="104" spans="1:6" s="73" customFormat="1" ht="45" x14ac:dyDescent="0.25">
      <c r="A104" s="77" t="s">
        <v>53</v>
      </c>
      <c r="B104" s="74" t="s">
        <v>222</v>
      </c>
      <c r="C104" s="75" t="s">
        <v>51</v>
      </c>
      <c r="D104" s="31">
        <v>1</v>
      </c>
      <c r="E104" s="86"/>
      <c r="F104" s="87" t="s">
        <v>172</v>
      </c>
    </row>
    <row r="105" spans="1:6" s="73" customFormat="1" ht="7.5" customHeight="1" x14ac:dyDescent="0.25">
      <c r="A105" s="79"/>
      <c r="B105" s="74"/>
      <c r="C105" s="30"/>
      <c r="D105" s="31"/>
      <c r="E105" s="45"/>
      <c r="F105" s="46"/>
    </row>
    <row r="106" spans="1:6" x14ac:dyDescent="0.25">
      <c r="A106" s="42" t="s">
        <v>102</v>
      </c>
      <c r="B106" s="24" t="s">
        <v>211</v>
      </c>
      <c r="C106" s="7" t="s">
        <v>19</v>
      </c>
      <c r="D106" s="16">
        <f>D94</f>
        <v>12</v>
      </c>
      <c r="E106" s="92"/>
      <c r="F106" s="88">
        <f>D106*E106</f>
        <v>0</v>
      </c>
    </row>
    <row r="107" spans="1:6" s="73" customFormat="1" ht="7.5" customHeight="1" x14ac:dyDescent="0.25">
      <c r="A107" s="79"/>
      <c r="B107" s="74"/>
      <c r="C107" s="30"/>
      <c r="D107" s="31"/>
      <c r="E107" s="45"/>
      <c r="F107" s="46"/>
    </row>
    <row r="108" spans="1:6" x14ac:dyDescent="0.25">
      <c r="A108" s="42" t="s">
        <v>103</v>
      </c>
      <c r="B108" s="24" t="s">
        <v>79</v>
      </c>
      <c r="C108" s="7" t="s">
        <v>24</v>
      </c>
      <c r="D108" s="16">
        <f>50/2</f>
        <v>25</v>
      </c>
      <c r="E108" s="92"/>
      <c r="F108" s="88">
        <f>D108*E108</f>
        <v>0</v>
      </c>
    </row>
    <row r="109" spans="1:6" s="73" customFormat="1" ht="7.5" customHeight="1" x14ac:dyDescent="0.25">
      <c r="A109" s="79"/>
      <c r="B109" s="74"/>
      <c r="C109" s="30"/>
      <c r="D109" s="31"/>
      <c r="E109" s="45"/>
      <c r="F109" s="46"/>
    </row>
    <row r="110" spans="1:6" x14ac:dyDescent="0.25">
      <c r="A110" s="42" t="s">
        <v>104</v>
      </c>
      <c r="B110" s="24" t="s">
        <v>25</v>
      </c>
      <c r="C110" s="7" t="s">
        <v>19</v>
      </c>
      <c r="D110" s="16">
        <v>32</v>
      </c>
      <c r="E110" s="92"/>
      <c r="F110" s="88">
        <f>D110*E110</f>
        <v>0</v>
      </c>
    </row>
    <row r="111" spans="1:6" s="73" customFormat="1" ht="7.5" customHeight="1" x14ac:dyDescent="0.25">
      <c r="A111" s="79"/>
      <c r="B111" s="74"/>
      <c r="C111" s="30"/>
      <c r="D111" s="31"/>
      <c r="E111" s="45"/>
      <c r="F111" s="46"/>
    </row>
    <row r="112" spans="1:6" x14ac:dyDescent="0.25">
      <c r="A112" s="42" t="s">
        <v>105</v>
      </c>
      <c r="B112" s="24" t="s">
        <v>26</v>
      </c>
      <c r="C112" s="7" t="s">
        <v>19</v>
      </c>
      <c r="D112" s="16">
        <v>60</v>
      </c>
      <c r="E112" s="92"/>
      <c r="F112" s="88">
        <f>D112*E112</f>
        <v>0</v>
      </c>
    </row>
    <row r="113" spans="1:6" s="73" customFormat="1" ht="7.5" customHeight="1" x14ac:dyDescent="0.25">
      <c r="A113" s="79"/>
      <c r="B113" s="74"/>
      <c r="C113" s="30"/>
      <c r="D113" s="31"/>
      <c r="E113" s="45"/>
      <c r="F113" s="46"/>
    </row>
    <row r="114" spans="1:6" x14ac:dyDescent="0.25">
      <c r="A114" s="42" t="s">
        <v>106</v>
      </c>
      <c r="B114" s="24" t="s">
        <v>91</v>
      </c>
      <c r="C114" s="7" t="s">
        <v>23</v>
      </c>
      <c r="D114" s="16">
        <f>8/2</f>
        <v>4</v>
      </c>
      <c r="E114" s="92"/>
      <c r="F114" s="88">
        <f>D114*E114</f>
        <v>0</v>
      </c>
    </row>
    <row r="115" spans="1:6" s="73" customFormat="1" ht="7.5" customHeight="1" x14ac:dyDescent="0.25">
      <c r="A115" s="79"/>
      <c r="B115" s="74"/>
      <c r="C115" s="30"/>
      <c r="D115" s="31"/>
      <c r="E115" s="45"/>
      <c r="F115" s="46"/>
    </row>
    <row r="116" spans="1:6" x14ac:dyDescent="0.25">
      <c r="A116" s="42" t="s">
        <v>107</v>
      </c>
      <c r="B116" s="24" t="s">
        <v>28</v>
      </c>
      <c r="C116" s="7" t="s">
        <v>23</v>
      </c>
      <c r="D116" s="16">
        <f>D92</f>
        <v>20</v>
      </c>
      <c r="E116" s="92"/>
      <c r="F116" s="88">
        <f>D116*E116</f>
        <v>0</v>
      </c>
    </row>
    <row r="117" spans="1:6" s="73" customFormat="1" ht="7.5" customHeight="1" x14ac:dyDescent="0.25">
      <c r="A117" s="79"/>
      <c r="B117" s="74"/>
      <c r="C117" s="30"/>
      <c r="D117" s="31"/>
      <c r="E117" s="45"/>
      <c r="F117" s="46"/>
    </row>
    <row r="118" spans="1:6" s="27" customFormat="1" x14ac:dyDescent="0.25">
      <c r="A118" s="61" t="s">
        <v>108</v>
      </c>
      <c r="B118" s="62" t="s">
        <v>83</v>
      </c>
      <c r="C118" s="61" t="s">
        <v>19</v>
      </c>
      <c r="D118" s="63">
        <f>11*3</f>
        <v>33</v>
      </c>
      <c r="E118" s="85"/>
      <c r="F118" s="88">
        <f>D118*E118</f>
        <v>0</v>
      </c>
    </row>
    <row r="119" spans="1:6" s="73" customFormat="1" ht="7.5" customHeight="1" x14ac:dyDescent="0.25">
      <c r="A119" s="79"/>
      <c r="B119" s="74"/>
      <c r="C119" s="30"/>
      <c r="D119" s="31"/>
      <c r="E119" s="45"/>
      <c r="F119" s="46"/>
    </row>
    <row r="120" spans="1:6" s="27" customFormat="1" x14ac:dyDescent="0.25">
      <c r="A120" s="61" t="s">
        <v>109</v>
      </c>
      <c r="B120" s="62" t="s">
        <v>82</v>
      </c>
      <c r="C120" s="61" t="s">
        <v>19</v>
      </c>
      <c r="D120" s="63">
        <f>3*2</f>
        <v>6</v>
      </c>
      <c r="E120" s="85"/>
      <c r="F120" s="88">
        <f>D120*E120</f>
        <v>0</v>
      </c>
    </row>
    <row r="121" spans="1:6" s="73" customFormat="1" ht="7.5" customHeight="1" x14ac:dyDescent="0.25">
      <c r="A121" s="79"/>
      <c r="B121" s="74"/>
      <c r="C121" s="30"/>
      <c r="D121" s="31"/>
      <c r="E121" s="45"/>
      <c r="F121" s="46"/>
    </row>
    <row r="122" spans="1:6" x14ac:dyDescent="0.25">
      <c r="A122" s="42" t="s">
        <v>110</v>
      </c>
      <c r="B122" s="24" t="s">
        <v>184</v>
      </c>
      <c r="C122" s="7" t="s">
        <v>50</v>
      </c>
      <c r="D122" s="16">
        <v>4</v>
      </c>
      <c r="E122" s="92"/>
      <c r="F122" s="88">
        <f>D122*E122</f>
        <v>0</v>
      </c>
    </row>
    <row r="123" spans="1:6" s="73" customFormat="1" ht="7.5" customHeight="1" x14ac:dyDescent="0.25">
      <c r="A123" s="79"/>
      <c r="B123" s="74"/>
      <c r="C123" s="30"/>
      <c r="D123" s="31"/>
      <c r="E123" s="45"/>
      <c r="F123" s="46"/>
    </row>
    <row r="124" spans="1:6" s="73" customFormat="1" x14ac:dyDescent="0.25">
      <c r="A124" s="44" t="s">
        <v>53</v>
      </c>
      <c r="B124" s="74" t="s">
        <v>217</v>
      </c>
      <c r="C124" s="30" t="s">
        <v>51</v>
      </c>
      <c r="D124" s="31">
        <v>1</v>
      </c>
      <c r="E124" s="86"/>
      <c r="F124" s="87" t="s">
        <v>216</v>
      </c>
    </row>
    <row r="125" spans="1:6" s="73" customFormat="1" ht="7.5" customHeight="1" x14ac:dyDescent="0.25">
      <c r="A125" s="79"/>
      <c r="B125" s="74"/>
      <c r="C125" s="30"/>
      <c r="D125" s="31"/>
      <c r="E125" s="45"/>
      <c r="F125" s="46"/>
    </row>
    <row r="126" spans="1:6" s="73" customFormat="1" x14ac:dyDescent="0.25">
      <c r="A126" s="44" t="s">
        <v>53</v>
      </c>
      <c r="B126" s="74" t="s">
        <v>199</v>
      </c>
      <c r="C126" s="30" t="s">
        <v>51</v>
      </c>
      <c r="D126" s="31">
        <v>1</v>
      </c>
      <c r="E126" s="86"/>
      <c r="F126" s="87" t="s">
        <v>85</v>
      </c>
    </row>
    <row r="127" spans="1:6" x14ac:dyDescent="0.25">
      <c r="A127" s="42"/>
      <c r="B127" s="24"/>
      <c r="C127" s="7"/>
      <c r="D127" s="16"/>
      <c r="E127" s="38"/>
      <c r="F127" s="43"/>
    </row>
    <row r="128" spans="1:6" s="54" customFormat="1" x14ac:dyDescent="0.25">
      <c r="A128" s="51"/>
      <c r="B128" s="25"/>
      <c r="C128" s="52"/>
      <c r="D128" s="53"/>
      <c r="E128" s="55" t="s">
        <v>78</v>
      </c>
      <c r="F128" s="56">
        <f>SUM(F88:F127)</f>
        <v>0</v>
      </c>
    </row>
    <row r="129" spans="1:6" x14ac:dyDescent="0.25">
      <c r="A129" s="42"/>
      <c r="B129" s="24"/>
      <c r="C129" s="7"/>
      <c r="D129" s="16"/>
      <c r="E129" s="38"/>
      <c r="F129" s="43"/>
    </row>
    <row r="130" spans="1:6" x14ac:dyDescent="0.25">
      <c r="A130" s="39">
        <v>3.2</v>
      </c>
      <c r="B130" s="25" t="s">
        <v>81</v>
      </c>
      <c r="C130" s="7"/>
      <c r="D130" s="16"/>
      <c r="E130" s="38"/>
      <c r="F130" s="43"/>
    </row>
    <row r="131" spans="1:6" x14ac:dyDescent="0.25">
      <c r="A131" s="42"/>
      <c r="B131" s="24"/>
      <c r="C131" s="7"/>
      <c r="D131" s="16"/>
      <c r="E131" s="38"/>
      <c r="F131" s="43"/>
    </row>
    <row r="132" spans="1:6" s="73" customFormat="1" x14ac:dyDescent="0.25">
      <c r="A132" s="77" t="s">
        <v>53</v>
      </c>
      <c r="B132" s="72" t="s">
        <v>126</v>
      </c>
      <c r="C132" s="75" t="s">
        <v>51</v>
      </c>
      <c r="D132" s="31">
        <v>1</v>
      </c>
      <c r="E132" s="86"/>
      <c r="F132" s="87" t="s">
        <v>172</v>
      </c>
    </row>
    <row r="133" spans="1:6" s="73" customFormat="1" ht="7.5" customHeight="1" x14ac:dyDescent="0.25">
      <c r="A133" s="79"/>
      <c r="B133" s="74"/>
      <c r="C133" s="30"/>
      <c r="D133" s="31"/>
      <c r="E133" s="45"/>
      <c r="F133" s="46"/>
    </row>
    <row r="134" spans="1:6" x14ac:dyDescent="0.25">
      <c r="A134" s="42" t="s">
        <v>111</v>
      </c>
      <c r="B134" s="24" t="s">
        <v>94</v>
      </c>
      <c r="C134" s="7" t="s">
        <v>52</v>
      </c>
      <c r="D134" s="16">
        <v>1</v>
      </c>
      <c r="E134" s="92"/>
      <c r="F134" s="88">
        <f>D134*E134</f>
        <v>0</v>
      </c>
    </row>
    <row r="135" spans="1:6" s="73" customFormat="1" ht="7.5" customHeight="1" x14ac:dyDescent="0.25">
      <c r="A135" s="79"/>
      <c r="B135" s="74"/>
      <c r="C135" s="30"/>
      <c r="D135" s="31"/>
      <c r="E135" s="45"/>
      <c r="F135" s="46"/>
    </row>
    <row r="136" spans="1:6" ht="30" x14ac:dyDescent="0.25">
      <c r="A136" s="42" t="s">
        <v>112</v>
      </c>
      <c r="B136" s="24" t="s">
        <v>55</v>
      </c>
      <c r="C136" s="7" t="s">
        <v>29</v>
      </c>
      <c r="D136" s="16">
        <f>ROUNDUP(((D148*0.5)*1.25),0)</f>
        <v>42</v>
      </c>
      <c r="E136" s="92"/>
      <c r="F136" s="88">
        <f>D136*E136</f>
        <v>0</v>
      </c>
    </row>
    <row r="137" spans="1:6" s="73" customFormat="1" ht="7.5" customHeight="1" x14ac:dyDescent="0.25">
      <c r="A137" s="79"/>
      <c r="B137" s="74"/>
      <c r="C137" s="30"/>
      <c r="D137" s="31"/>
      <c r="E137" s="45"/>
      <c r="F137" s="46"/>
    </row>
    <row r="138" spans="1:6" x14ac:dyDescent="0.25">
      <c r="A138" s="42" t="s">
        <v>113</v>
      </c>
      <c r="B138" s="24" t="s">
        <v>120</v>
      </c>
      <c r="C138" s="7" t="s">
        <v>29</v>
      </c>
      <c r="D138" s="16">
        <f>ROUNDUP(((6+3.72+4.9+0.5)*0.5*0.5),0)</f>
        <v>4</v>
      </c>
      <c r="E138" s="92"/>
      <c r="F138" s="88">
        <f>D138*E138</f>
        <v>0</v>
      </c>
    </row>
    <row r="139" spans="1:6" s="73" customFormat="1" ht="7.5" customHeight="1" x14ac:dyDescent="0.25">
      <c r="A139" s="79"/>
      <c r="B139" s="74"/>
      <c r="C139" s="30"/>
      <c r="D139" s="31"/>
      <c r="E139" s="45"/>
      <c r="F139" s="46"/>
    </row>
    <row r="140" spans="1:6" ht="30" x14ac:dyDescent="0.25">
      <c r="A140" s="42" t="s">
        <v>114</v>
      </c>
      <c r="B140" s="24" t="s">
        <v>209</v>
      </c>
      <c r="C140" s="7" t="s">
        <v>49</v>
      </c>
      <c r="D140" s="16">
        <v>2</v>
      </c>
      <c r="E140" s="94"/>
      <c r="F140" s="88">
        <f>D140*E140</f>
        <v>0</v>
      </c>
    </row>
    <row r="141" spans="1:6" s="73" customFormat="1" ht="7.5" customHeight="1" x14ac:dyDescent="0.25">
      <c r="A141" s="79"/>
      <c r="B141" s="74"/>
      <c r="C141" s="30"/>
      <c r="D141" s="31"/>
      <c r="E141" s="45"/>
      <c r="F141" s="46"/>
    </row>
    <row r="142" spans="1:6" ht="30" x14ac:dyDescent="0.25">
      <c r="A142" s="42" t="s">
        <v>127</v>
      </c>
      <c r="B142" s="24" t="s">
        <v>244</v>
      </c>
      <c r="C142" s="7" t="s">
        <v>23</v>
      </c>
      <c r="D142" s="16">
        <f>ROUNDUP(((6+3.72)*(1+0.5)+4.9*(0.2+0.5)),0)</f>
        <v>19</v>
      </c>
      <c r="E142" s="92"/>
      <c r="F142" s="88">
        <f>D142*E142</f>
        <v>0</v>
      </c>
    </row>
    <row r="143" spans="1:6" s="73" customFormat="1" ht="7.5" customHeight="1" x14ac:dyDescent="0.25">
      <c r="A143" s="79"/>
      <c r="B143" s="74"/>
      <c r="C143" s="30"/>
      <c r="D143" s="31"/>
      <c r="E143" s="45"/>
      <c r="F143" s="46"/>
    </row>
    <row r="144" spans="1:6" x14ac:dyDescent="0.25">
      <c r="A144" s="42" t="s">
        <v>128</v>
      </c>
      <c r="B144" s="100" t="s">
        <v>245</v>
      </c>
      <c r="C144" s="7" t="s">
        <v>23</v>
      </c>
      <c r="D144" s="16">
        <f>ROUNDUP((3.72*1*2+4.9*0.2*2),0)</f>
        <v>10</v>
      </c>
      <c r="E144" s="92"/>
      <c r="F144" s="88">
        <f>D144*E144</f>
        <v>0</v>
      </c>
    </row>
    <row r="145" spans="1:6" s="73" customFormat="1" ht="7.5" customHeight="1" x14ac:dyDescent="0.25">
      <c r="A145" s="79"/>
      <c r="B145" s="74"/>
      <c r="C145" s="30"/>
      <c r="D145" s="31"/>
      <c r="E145" s="45"/>
      <c r="F145" s="46"/>
    </row>
    <row r="146" spans="1:6" s="50" customFormat="1" ht="30" x14ac:dyDescent="0.25">
      <c r="A146" s="69" t="s">
        <v>129</v>
      </c>
      <c r="B146" s="96" t="s">
        <v>246</v>
      </c>
      <c r="C146" s="70" t="str">
        <f>C142</f>
        <v>m2</v>
      </c>
      <c r="D146" s="84">
        <f>D142</f>
        <v>19</v>
      </c>
      <c r="E146" s="95"/>
      <c r="F146" s="101">
        <f>D146*E146</f>
        <v>0</v>
      </c>
    </row>
    <row r="147" spans="1:6" s="73" customFormat="1" ht="7.5" customHeight="1" x14ac:dyDescent="0.25">
      <c r="A147" s="79"/>
      <c r="B147" s="74"/>
      <c r="C147" s="30"/>
      <c r="D147" s="31"/>
      <c r="E147" s="45"/>
      <c r="F147" s="46"/>
    </row>
    <row r="148" spans="1:6" x14ac:dyDescent="0.25">
      <c r="A148" s="42" t="s">
        <v>130</v>
      </c>
      <c r="B148" s="24" t="s">
        <v>56</v>
      </c>
      <c r="C148" s="7" t="s">
        <v>23</v>
      </c>
      <c r="D148" s="16">
        <f>ROUNDUP((7.8*6.1+1.5*6.5+1.5*5.4),0)</f>
        <v>66</v>
      </c>
      <c r="E148" s="92"/>
      <c r="F148" s="88">
        <f>D148*E148</f>
        <v>0</v>
      </c>
    </row>
    <row r="149" spans="1:6" s="73" customFormat="1" ht="7.5" customHeight="1" x14ac:dyDescent="0.25">
      <c r="A149" s="79"/>
      <c r="B149" s="74"/>
      <c r="C149" s="30"/>
      <c r="D149" s="31"/>
      <c r="E149" s="45"/>
      <c r="F149" s="46"/>
    </row>
    <row r="150" spans="1:6" x14ac:dyDescent="0.25">
      <c r="A150" s="42" t="s">
        <v>131</v>
      </c>
      <c r="B150" s="24" t="s">
        <v>210</v>
      </c>
      <c r="C150" s="7" t="s">
        <v>23</v>
      </c>
      <c r="D150" s="16">
        <f>D148</f>
        <v>66</v>
      </c>
      <c r="E150" s="92"/>
      <c r="F150" s="88">
        <f>D150*E150</f>
        <v>0</v>
      </c>
    </row>
    <row r="151" spans="1:6" s="73" customFormat="1" ht="7.5" customHeight="1" x14ac:dyDescent="0.25">
      <c r="A151" s="79"/>
      <c r="B151" s="74"/>
      <c r="C151" s="30"/>
      <c r="D151" s="31"/>
      <c r="E151" s="45"/>
      <c r="F151" s="46"/>
    </row>
    <row r="152" spans="1:6" ht="30" x14ac:dyDescent="0.25">
      <c r="A152" s="42" t="s">
        <v>132</v>
      </c>
      <c r="B152" s="24" t="s">
        <v>180</v>
      </c>
      <c r="C152" s="7" t="s">
        <v>29</v>
      </c>
      <c r="D152" s="16">
        <v>4</v>
      </c>
      <c r="E152" s="92"/>
      <c r="F152" s="88">
        <f>D152*E152</f>
        <v>0</v>
      </c>
    </row>
    <row r="153" spans="1:6" s="73" customFormat="1" ht="7.5" customHeight="1" x14ac:dyDescent="0.25">
      <c r="A153" s="79"/>
      <c r="B153" s="74"/>
      <c r="C153" s="30"/>
      <c r="D153" s="31"/>
      <c r="E153" s="45"/>
      <c r="F153" s="46"/>
    </row>
    <row r="154" spans="1:6" x14ac:dyDescent="0.25">
      <c r="A154" s="42" t="s">
        <v>133</v>
      </c>
      <c r="B154" s="24" t="s">
        <v>57</v>
      </c>
      <c r="C154" s="7" t="s">
        <v>49</v>
      </c>
      <c r="D154" s="16">
        <v>1</v>
      </c>
      <c r="E154" s="92"/>
      <c r="F154" s="88">
        <f>D154*E154</f>
        <v>0</v>
      </c>
    </row>
    <row r="155" spans="1:6" s="73" customFormat="1" ht="7.5" customHeight="1" x14ac:dyDescent="0.25">
      <c r="A155" s="79"/>
      <c r="B155" s="74"/>
      <c r="C155" s="30"/>
      <c r="D155" s="31"/>
      <c r="E155" s="45"/>
      <c r="F155" s="46"/>
    </row>
    <row r="156" spans="1:6" x14ac:dyDescent="0.25">
      <c r="A156" s="42" t="s">
        <v>134</v>
      </c>
      <c r="B156" s="24" t="s">
        <v>184</v>
      </c>
      <c r="C156" s="7" t="s">
        <v>50</v>
      </c>
      <c r="D156" s="16">
        <v>4</v>
      </c>
      <c r="E156" s="92"/>
      <c r="F156" s="88">
        <f>D156*E156</f>
        <v>0</v>
      </c>
    </row>
    <row r="157" spans="1:6" s="73" customFormat="1" ht="7.5" customHeight="1" x14ac:dyDescent="0.25">
      <c r="A157" s="79"/>
      <c r="B157" s="74"/>
      <c r="C157" s="30"/>
      <c r="D157" s="31"/>
      <c r="E157" s="45"/>
      <c r="F157" s="46"/>
    </row>
    <row r="158" spans="1:6" s="73" customFormat="1" x14ac:dyDescent="0.25">
      <c r="A158" s="44" t="s">
        <v>53</v>
      </c>
      <c r="B158" s="74" t="s">
        <v>217</v>
      </c>
      <c r="C158" s="30" t="s">
        <v>51</v>
      </c>
      <c r="D158" s="31">
        <v>1</v>
      </c>
      <c r="E158" s="86"/>
      <c r="F158" s="87" t="s">
        <v>216</v>
      </c>
    </row>
    <row r="159" spans="1:6" s="73" customFormat="1" ht="7.5" customHeight="1" x14ac:dyDescent="0.25">
      <c r="A159" s="79"/>
      <c r="B159" s="74"/>
      <c r="C159" s="30"/>
      <c r="D159" s="31"/>
      <c r="E159" s="45"/>
      <c r="F159" s="46"/>
    </row>
    <row r="160" spans="1:6" s="73" customFormat="1" x14ac:dyDescent="0.25">
      <c r="A160" s="44" t="s">
        <v>53</v>
      </c>
      <c r="B160" s="74" t="s">
        <v>199</v>
      </c>
      <c r="C160" s="30" t="s">
        <v>51</v>
      </c>
      <c r="D160" s="31">
        <v>1</v>
      </c>
      <c r="E160" s="86"/>
      <c r="F160" s="87" t="s">
        <v>85</v>
      </c>
    </row>
    <row r="161" spans="1:6" x14ac:dyDescent="0.25">
      <c r="A161" s="42"/>
      <c r="B161" s="24"/>
      <c r="C161" s="7"/>
      <c r="D161" s="16"/>
      <c r="E161" s="38"/>
      <c r="F161" s="43"/>
    </row>
    <row r="162" spans="1:6" s="54" customFormat="1" x14ac:dyDescent="0.25">
      <c r="A162" s="51"/>
      <c r="B162" s="25"/>
      <c r="C162" s="52"/>
      <c r="D162" s="53"/>
      <c r="E162" s="55" t="s">
        <v>242</v>
      </c>
      <c r="F162" s="56">
        <f>SUM(F130:F144)+SUM(F148:F161)</f>
        <v>0</v>
      </c>
    </row>
    <row r="163" spans="1:6" s="109" customFormat="1" x14ac:dyDescent="0.25">
      <c r="A163" s="99"/>
      <c r="B163" s="65"/>
      <c r="C163" s="105"/>
      <c r="D163" s="106"/>
      <c r="E163" s="107" t="s">
        <v>243</v>
      </c>
      <c r="F163" s="108">
        <f>SUM(F130:F140)+SUM(F146:F161)</f>
        <v>0</v>
      </c>
    </row>
    <row r="164" spans="1:6" x14ac:dyDescent="0.25">
      <c r="A164" s="42"/>
      <c r="B164" s="24"/>
      <c r="C164" s="7"/>
      <c r="D164" s="16"/>
      <c r="E164" s="38"/>
      <c r="F164" s="43"/>
    </row>
    <row r="165" spans="1:6" x14ac:dyDescent="0.25">
      <c r="A165" s="39">
        <v>3.3</v>
      </c>
      <c r="B165" s="25" t="s">
        <v>30</v>
      </c>
      <c r="C165" s="7"/>
      <c r="D165" s="16"/>
      <c r="E165" s="38"/>
      <c r="F165" s="43"/>
    </row>
    <row r="166" spans="1:6" x14ac:dyDescent="0.25">
      <c r="A166" s="66"/>
      <c r="B166" s="25"/>
      <c r="C166" s="7"/>
      <c r="D166" s="16"/>
      <c r="E166" s="49"/>
      <c r="F166" s="43"/>
    </row>
    <row r="167" spans="1:6" x14ac:dyDescent="0.25">
      <c r="A167" s="42"/>
      <c r="B167" s="24" t="s">
        <v>58</v>
      </c>
      <c r="C167" s="7"/>
      <c r="D167" s="16"/>
      <c r="E167" s="38"/>
      <c r="F167" s="43"/>
    </row>
    <row r="168" spans="1:6" s="73" customFormat="1" ht="7.5" customHeight="1" x14ac:dyDescent="0.25">
      <c r="A168" s="79"/>
      <c r="B168" s="74"/>
      <c r="C168" s="30"/>
      <c r="D168" s="31"/>
      <c r="E168" s="45"/>
      <c r="F168" s="46"/>
    </row>
    <row r="169" spans="1:6" x14ac:dyDescent="0.25">
      <c r="A169" s="44" t="s">
        <v>53</v>
      </c>
      <c r="B169" s="29" t="s">
        <v>171</v>
      </c>
      <c r="C169" s="30" t="s">
        <v>49</v>
      </c>
      <c r="D169" s="31">
        <f>52*16+4*13</f>
        <v>884</v>
      </c>
      <c r="E169" s="89"/>
      <c r="F169" s="87" t="s">
        <v>85</v>
      </c>
    </row>
    <row r="170" spans="1:6" s="73" customFormat="1" ht="7.5" customHeight="1" x14ac:dyDescent="0.25">
      <c r="A170" s="79"/>
      <c r="B170" s="74"/>
      <c r="C170" s="30"/>
      <c r="D170" s="31"/>
      <c r="E170" s="45"/>
      <c r="F170" s="46"/>
    </row>
    <row r="171" spans="1:6" x14ac:dyDescent="0.25">
      <c r="A171" s="44" t="s">
        <v>53</v>
      </c>
      <c r="B171" s="29" t="s">
        <v>122</v>
      </c>
      <c r="C171" s="30" t="s">
        <v>49</v>
      </c>
      <c r="D171" s="31">
        <f>D173</f>
        <v>882</v>
      </c>
      <c r="E171" s="89"/>
      <c r="F171" s="87" t="s">
        <v>85</v>
      </c>
    </row>
    <row r="172" spans="1:6" s="73" customFormat="1" ht="7.5" customHeight="1" x14ac:dyDescent="0.25">
      <c r="A172" s="79"/>
      <c r="B172" s="74"/>
      <c r="C172" s="30"/>
      <c r="D172" s="31"/>
      <c r="E172" s="45"/>
      <c r="F172" s="46"/>
    </row>
    <row r="173" spans="1:6" x14ac:dyDescent="0.25">
      <c r="A173" s="44" t="s">
        <v>53</v>
      </c>
      <c r="B173" s="29" t="s">
        <v>121</v>
      </c>
      <c r="C173" s="30" t="s">
        <v>49</v>
      </c>
      <c r="D173" s="31">
        <f>884-2</f>
        <v>882</v>
      </c>
      <c r="E173" s="89"/>
      <c r="F173" s="87" t="s">
        <v>85</v>
      </c>
    </row>
    <row r="174" spans="1:6" s="73" customFormat="1" ht="7.5" customHeight="1" x14ac:dyDescent="0.25">
      <c r="A174" s="79"/>
      <c r="B174" s="74"/>
      <c r="C174" s="30"/>
      <c r="D174" s="31"/>
      <c r="E174" s="45"/>
      <c r="F174" s="46"/>
    </row>
    <row r="175" spans="1:6" x14ac:dyDescent="0.25">
      <c r="A175" s="42" t="s">
        <v>115</v>
      </c>
      <c r="B175" s="24" t="s">
        <v>123</v>
      </c>
      <c r="C175" s="7" t="s">
        <v>49</v>
      </c>
      <c r="D175" s="16">
        <v>148</v>
      </c>
      <c r="E175" s="92"/>
      <c r="F175" s="88">
        <f>D175*E175</f>
        <v>0</v>
      </c>
    </row>
    <row r="176" spans="1:6" s="73" customFormat="1" ht="7.5" customHeight="1" x14ac:dyDescent="0.25">
      <c r="A176" s="79"/>
      <c r="B176" s="74"/>
      <c r="C176" s="30"/>
      <c r="D176" s="31"/>
      <c r="E176" s="45"/>
      <c r="F176" s="46"/>
    </row>
    <row r="177" spans="1:6" x14ac:dyDescent="0.25">
      <c r="A177" s="42" t="s">
        <v>116</v>
      </c>
      <c r="B177" s="24" t="s">
        <v>181</v>
      </c>
      <c r="C177" s="7" t="s">
        <v>49</v>
      </c>
      <c r="D177" s="16">
        <v>98</v>
      </c>
      <c r="E177" s="92"/>
      <c r="F177" s="88">
        <f>D177*E177</f>
        <v>0</v>
      </c>
    </row>
    <row r="178" spans="1:6" s="73" customFormat="1" ht="7.5" customHeight="1" x14ac:dyDescent="0.25">
      <c r="A178" s="79"/>
      <c r="B178" s="74"/>
      <c r="C178" s="30"/>
      <c r="D178" s="31"/>
      <c r="E178" s="45"/>
      <c r="F178" s="46"/>
    </row>
    <row r="179" spans="1:6" x14ac:dyDescent="0.25">
      <c r="A179" s="42" t="s">
        <v>117</v>
      </c>
      <c r="B179" s="24" t="s">
        <v>213</v>
      </c>
      <c r="C179" s="7" t="s">
        <v>49</v>
      </c>
      <c r="D179" s="16">
        <f>3+4+(2)</f>
        <v>9</v>
      </c>
      <c r="E179" s="92"/>
      <c r="F179" s="88">
        <f>D179*E179</f>
        <v>0</v>
      </c>
    </row>
    <row r="180" spans="1:6" s="73" customFormat="1" ht="7.5" customHeight="1" x14ac:dyDescent="0.25">
      <c r="A180" s="79"/>
      <c r="B180" s="74"/>
      <c r="C180" s="30"/>
      <c r="D180" s="31"/>
      <c r="E180" s="45"/>
      <c r="F180" s="46"/>
    </row>
    <row r="181" spans="1:6" x14ac:dyDescent="0.25">
      <c r="A181" s="42" t="s">
        <v>118</v>
      </c>
      <c r="B181" s="24" t="s">
        <v>214</v>
      </c>
      <c r="C181" s="7" t="s">
        <v>49</v>
      </c>
      <c r="D181" s="16">
        <f>17-6</f>
        <v>11</v>
      </c>
      <c r="E181" s="92"/>
      <c r="F181" s="88">
        <f>D181*E181</f>
        <v>0</v>
      </c>
    </row>
    <row r="182" spans="1:6" s="73" customFormat="1" ht="7.5" customHeight="1" x14ac:dyDescent="0.25">
      <c r="A182" s="79"/>
      <c r="B182" s="74"/>
      <c r="C182" s="30"/>
      <c r="D182" s="31"/>
      <c r="E182" s="45"/>
      <c r="F182" s="46"/>
    </row>
    <row r="183" spans="1:6" x14ac:dyDescent="0.25">
      <c r="A183" s="42" t="s">
        <v>119</v>
      </c>
      <c r="B183" s="24" t="s">
        <v>31</v>
      </c>
      <c r="C183" s="7" t="s">
        <v>49</v>
      </c>
      <c r="D183" s="16">
        <v>264</v>
      </c>
      <c r="E183" s="92"/>
      <c r="F183" s="88">
        <f>D183*E183</f>
        <v>0</v>
      </c>
    </row>
    <row r="184" spans="1:6" s="73" customFormat="1" ht="7.5" customHeight="1" x14ac:dyDescent="0.25">
      <c r="A184" s="79"/>
      <c r="B184" s="74"/>
      <c r="C184" s="30"/>
      <c r="D184" s="31"/>
      <c r="E184" s="45"/>
      <c r="F184" s="46"/>
    </row>
    <row r="185" spans="1:6" s="73" customFormat="1" x14ac:dyDescent="0.25">
      <c r="A185" s="44" t="s">
        <v>53</v>
      </c>
      <c r="B185" s="74" t="s">
        <v>217</v>
      </c>
      <c r="C185" s="30" t="s">
        <v>51</v>
      </c>
      <c r="D185" s="31">
        <v>1</v>
      </c>
      <c r="E185" s="86"/>
      <c r="F185" s="87" t="s">
        <v>216</v>
      </c>
    </row>
    <row r="186" spans="1:6" s="73" customFormat="1" ht="7.5" customHeight="1" x14ac:dyDescent="0.25">
      <c r="A186" s="79"/>
      <c r="B186" s="74"/>
      <c r="C186" s="30"/>
      <c r="D186" s="31"/>
      <c r="E186" s="45"/>
      <c r="F186" s="46"/>
    </row>
    <row r="187" spans="1:6" s="73" customFormat="1" x14ac:dyDescent="0.25">
      <c r="A187" s="44" t="s">
        <v>53</v>
      </c>
      <c r="B187" s="74" t="s">
        <v>199</v>
      </c>
      <c r="C187" s="30" t="s">
        <v>51</v>
      </c>
      <c r="D187" s="31">
        <v>1</v>
      </c>
      <c r="E187" s="86"/>
      <c r="F187" s="87" t="s">
        <v>85</v>
      </c>
    </row>
    <row r="188" spans="1:6" x14ac:dyDescent="0.25">
      <c r="A188" s="42"/>
      <c r="B188" s="24"/>
      <c r="C188" s="7"/>
      <c r="D188" s="16"/>
      <c r="E188" s="38"/>
      <c r="F188" s="43"/>
    </row>
    <row r="189" spans="1:6" s="54" customFormat="1" x14ac:dyDescent="0.25">
      <c r="A189" s="51"/>
      <c r="B189" s="25"/>
      <c r="C189" s="52"/>
      <c r="D189" s="53"/>
      <c r="E189" s="55" t="s">
        <v>78</v>
      </c>
      <c r="F189" s="56">
        <f>SUM(F165:F188)</f>
        <v>0</v>
      </c>
    </row>
    <row r="190" spans="1:6" x14ac:dyDescent="0.25">
      <c r="A190" s="42"/>
      <c r="B190" s="24"/>
      <c r="C190" s="7"/>
      <c r="D190" s="16"/>
      <c r="E190" s="38"/>
      <c r="F190" s="43"/>
    </row>
    <row r="191" spans="1:6" x14ac:dyDescent="0.25">
      <c r="A191" s="39">
        <v>3.4</v>
      </c>
      <c r="B191" s="25" t="s">
        <v>32</v>
      </c>
      <c r="C191" s="7"/>
      <c r="D191" s="16"/>
      <c r="E191" s="38"/>
      <c r="F191" s="43"/>
    </row>
    <row r="192" spans="1:6" x14ac:dyDescent="0.25">
      <c r="A192" s="42"/>
      <c r="B192" s="24"/>
      <c r="C192" s="7"/>
      <c r="D192" s="16"/>
      <c r="E192" s="38"/>
      <c r="F192" s="43"/>
    </row>
    <row r="193" spans="1:6" x14ac:dyDescent="0.25">
      <c r="A193" s="42" t="s">
        <v>135</v>
      </c>
      <c r="B193" s="24" t="s">
        <v>218</v>
      </c>
      <c r="C193" s="7" t="s">
        <v>19</v>
      </c>
      <c r="D193" s="16">
        <f>ROUNDUP(((3.03*4+2.93*4+4.7*2+0.7*2)*2),0)</f>
        <v>70</v>
      </c>
      <c r="E193" s="92"/>
      <c r="F193" s="88">
        <f>D193*E193</f>
        <v>0</v>
      </c>
    </row>
    <row r="194" spans="1:6" s="73" customFormat="1" ht="7.5" customHeight="1" x14ac:dyDescent="0.25">
      <c r="A194" s="79"/>
      <c r="B194" s="74"/>
      <c r="C194" s="30"/>
      <c r="D194" s="31"/>
      <c r="E194" s="45"/>
      <c r="F194" s="46"/>
    </row>
    <row r="195" spans="1:6" x14ac:dyDescent="0.25">
      <c r="A195" s="42" t="s">
        <v>136</v>
      </c>
      <c r="B195" s="24" t="s">
        <v>219</v>
      </c>
      <c r="C195" s="7" t="s">
        <v>19</v>
      </c>
      <c r="D195" s="16">
        <f>ROUNDUP(((1.64+1.34*4+2.14)*2),0)</f>
        <v>19</v>
      </c>
      <c r="E195" s="92"/>
      <c r="F195" s="88">
        <f>D195*E195</f>
        <v>0</v>
      </c>
    </row>
    <row r="196" spans="1:6" s="73" customFormat="1" ht="7.5" customHeight="1" x14ac:dyDescent="0.25">
      <c r="A196" s="79"/>
      <c r="B196" s="74"/>
      <c r="C196" s="30"/>
      <c r="D196" s="31"/>
      <c r="E196" s="45"/>
      <c r="F196" s="46"/>
    </row>
    <row r="197" spans="1:6" x14ac:dyDescent="0.25">
      <c r="A197" s="42" t="s">
        <v>137</v>
      </c>
      <c r="B197" s="24" t="s">
        <v>220</v>
      </c>
      <c r="C197" s="7" t="s">
        <v>29</v>
      </c>
      <c r="D197" s="16">
        <v>3</v>
      </c>
      <c r="E197" s="92"/>
      <c r="F197" s="88">
        <f>D197*E197</f>
        <v>0</v>
      </c>
    </row>
    <row r="198" spans="1:6" s="73" customFormat="1" ht="7.5" customHeight="1" x14ac:dyDescent="0.25">
      <c r="A198" s="79"/>
      <c r="B198" s="74"/>
      <c r="C198" s="30"/>
      <c r="D198" s="31"/>
      <c r="E198" s="45"/>
      <c r="F198" s="46"/>
    </row>
    <row r="199" spans="1:6" x14ac:dyDescent="0.25">
      <c r="A199" s="42" t="s">
        <v>138</v>
      </c>
      <c r="B199" s="24" t="s">
        <v>186</v>
      </c>
      <c r="C199" s="7" t="s">
        <v>29</v>
      </c>
      <c r="D199" s="16">
        <f>D193*0.4*0.5</f>
        <v>14</v>
      </c>
      <c r="E199" s="92"/>
      <c r="F199" s="88">
        <f>D199*E199</f>
        <v>0</v>
      </c>
    </row>
    <row r="200" spans="1:6" s="73" customFormat="1" ht="7.5" customHeight="1" x14ac:dyDescent="0.25">
      <c r="A200" s="79"/>
      <c r="B200" s="74"/>
      <c r="C200" s="30"/>
      <c r="D200" s="31"/>
      <c r="E200" s="45"/>
      <c r="F200" s="46"/>
    </row>
    <row r="201" spans="1:6" ht="30" x14ac:dyDescent="0.25">
      <c r="A201" s="42" t="s">
        <v>139</v>
      </c>
      <c r="B201" s="24" t="s">
        <v>187</v>
      </c>
      <c r="C201" s="7" t="s">
        <v>49</v>
      </c>
      <c r="D201" s="16">
        <v>2</v>
      </c>
      <c r="E201" s="92"/>
      <c r="F201" s="88">
        <f>D201*E201</f>
        <v>0</v>
      </c>
    </row>
    <row r="202" spans="1:6" s="73" customFormat="1" ht="7.5" customHeight="1" x14ac:dyDescent="0.25">
      <c r="A202" s="79"/>
      <c r="B202" s="74"/>
      <c r="C202" s="30"/>
      <c r="D202" s="31"/>
      <c r="E202" s="45"/>
      <c r="F202" s="46"/>
    </row>
    <row r="203" spans="1:6" x14ac:dyDescent="0.25">
      <c r="A203" s="42" t="s">
        <v>140</v>
      </c>
      <c r="B203" s="24" t="s">
        <v>188</v>
      </c>
      <c r="C203" s="7" t="s">
        <v>49</v>
      </c>
      <c r="D203" s="16">
        <v>1</v>
      </c>
      <c r="E203" s="92"/>
      <c r="F203" s="88">
        <f>D203*E203</f>
        <v>0</v>
      </c>
    </row>
    <row r="204" spans="1:6" s="73" customFormat="1" ht="7.5" customHeight="1" x14ac:dyDescent="0.25">
      <c r="A204" s="79"/>
      <c r="B204" s="74"/>
      <c r="C204" s="30"/>
      <c r="D204" s="31"/>
      <c r="E204" s="45"/>
      <c r="F204" s="46"/>
    </row>
    <row r="205" spans="1:6" x14ac:dyDescent="0.25">
      <c r="A205" s="42" t="s">
        <v>141</v>
      </c>
      <c r="B205" s="24" t="s">
        <v>33</v>
      </c>
      <c r="C205" s="7"/>
      <c r="D205" s="16"/>
      <c r="E205" s="38"/>
      <c r="F205" s="43"/>
    </row>
    <row r="206" spans="1:6" x14ac:dyDescent="0.25">
      <c r="A206" s="42"/>
      <c r="B206" s="24" t="s">
        <v>34</v>
      </c>
      <c r="C206" s="7" t="s">
        <v>49</v>
      </c>
      <c r="D206" s="16">
        <f>8*2</f>
        <v>16</v>
      </c>
      <c r="E206" s="92"/>
      <c r="F206" s="88">
        <f>D206*E206</f>
        <v>0</v>
      </c>
    </row>
    <row r="207" spans="1:6" x14ac:dyDescent="0.25">
      <c r="A207" s="42"/>
      <c r="B207" s="24" t="s">
        <v>35</v>
      </c>
      <c r="C207" s="7" t="s">
        <v>49</v>
      </c>
      <c r="D207" s="16">
        <f>4*2</f>
        <v>8</v>
      </c>
      <c r="E207" s="92"/>
      <c r="F207" s="88">
        <f>D207*E207</f>
        <v>0</v>
      </c>
    </row>
    <row r="208" spans="1:6" x14ac:dyDescent="0.25">
      <c r="A208" s="42"/>
      <c r="B208" s="24" t="s">
        <v>59</v>
      </c>
      <c r="C208" s="7" t="s">
        <v>49</v>
      </c>
      <c r="D208" s="16">
        <f>2</f>
        <v>2</v>
      </c>
      <c r="E208" s="92"/>
      <c r="F208" s="88">
        <f>D208*E208</f>
        <v>0</v>
      </c>
    </row>
    <row r="209" spans="1:6" s="73" customFormat="1" ht="7.5" customHeight="1" x14ac:dyDescent="0.25">
      <c r="A209" s="79"/>
      <c r="B209" s="74"/>
      <c r="C209" s="30"/>
      <c r="D209" s="31"/>
      <c r="E209" s="45"/>
      <c r="F209" s="46"/>
    </row>
    <row r="210" spans="1:6" x14ac:dyDescent="0.25">
      <c r="A210" s="42" t="s">
        <v>142</v>
      </c>
      <c r="B210" s="24" t="s">
        <v>36</v>
      </c>
      <c r="C210" s="7" t="s">
        <v>19</v>
      </c>
      <c r="D210" s="16">
        <f>D195</f>
        <v>19</v>
      </c>
      <c r="E210" s="92"/>
      <c r="F210" s="88">
        <f>D210*E210</f>
        <v>0</v>
      </c>
    </row>
    <row r="211" spans="1:6" s="73" customFormat="1" ht="7.5" customHeight="1" x14ac:dyDescent="0.25">
      <c r="A211" s="79"/>
      <c r="B211" s="74"/>
      <c r="C211" s="30"/>
      <c r="D211" s="31"/>
      <c r="E211" s="45"/>
      <c r="F211" s="46"/>
    </row>
    <row r="212" spans="1:6" ht="30" x14ac:dyDescent="0.25">
      <c r="A212" s="42" t="s">
        <v>143</v>
      </c>
      <c r="B212" s="24" t="s">
        <v>64</v>
      </c>
      <c r="C212" s="7" t="s">
        <v>19</v>
      </c>
      <c r="D212" s="16">
        <v>10</v>
      </c>
      <c r="E212" s="92"/>
      <c r="F212" s="88">
        <f>D212*E212</f>
        <v>0</v>
      </c>
    </row>
    <row r="213" spans="1:6" s="73" customFormat="1" ht="7.5" customHeight="1" x14ac:dyDescent="0.25">
      <c r="A213" s="79"/>
      <c r="B213" s="74"/>
      <c r="C213" s="30"/>
      <c r="D213" s="31"/>
      <c r="E213" s="45"/>
      <c r="F213" s="46"/>
    </row>
    <row r="214" spans="1:6" x14ac:dyDescent="0.25">
      <c r="A214" s="42" t="s">
        <v>144</v>
      </c>
      <c r="B214" s="24" t="s">
        <v>66</v>
      </c>
      <c r="C214" s="7" t="s">
        <v>19</v>
      </c>
      <c r="D214" s="16">
        <f>D193</f>
        <v>70</v>
      </c>
      <c r="E214" s="92"/>
      <c r="F214" s="88">
        <f>D214*E214</f>
        <v>0</v>
      </c>
    </row>
    <row r="215" spans="1:6" s="73" customFormat="1" ht="7.5" customHeight="1" x14ac:dyDescent="0.25">
      <c r="A215" s="79"/>
      <c r="B215" s="74"/>
      <c r="C215" s="30"/>
      <c r="D215" s="31"/>
      <c r="E215" s="45"/>
      <c r="F215" s="46"/>
    </row>
    <row r="216" spans="1:6" x14ac:dyDescent="0.25">
      <c r="A216" s="71" t="s">
        <v>145</v>
      </c>
      <c r="B216" s="24" t="s">
        <v>241</v>
      </c>
      <c r="C216" s="7" t="s">
        <v>19</v>
      </c>
      <c r="D216" s="16">
        <f>D193</f>
        <v>70</v>
      </c>
      <c r="E216" s="92"/>
      <c r="F216" s="88">
        <f>D216*E216</f>
        <v>0</v>
      </c>
    </row>
    <row r="217" spans="1:6" s="73" customFormat="1" ht="7.5" customHeight="1" x14ac:dyDescent="0.25">
      <c r="A217" s="79"/>
      <c r="B217" s="74"/>
      <c r="C217" s="30"/>
      <c r="D217" s="31"/>
      <c r="E217" s="45"/>
      <c r="F217" s="46"/>
    </row>
    <row r="218" spans="1:6" x14ac:dyDescent="0.25">
      <c r="A218" s="42" t="s">
        <v>146</v>
      </c>
      <c r="B218" s="24" t="s">
        <v>37</v>
      </c>
      <c r="C218" s="7" t="s">
        <v>23</v>
      </c>
      <c r="D218" s="16">
        <v>130</v>
      </c>
      <c r="E218" s="92"/>
      <c r="F218" s="88">
        <f>D218*E218</f>
        <v>0</v>
      </c>
    </row>
    <row r="219" spans="1:6" s="73" customFormat="1" ht="7.5" customHeight="1" x14ac:dyDescent="0.25">
      <c r="A219" s="79"/>
      <c r="B219" s="74"/>
      <c r="C219" s="30"/>
      <c r="D219" s="31"/>
      <c r="E219" s="45"/>
      <c r="F219" s="46"/>
    </row>
    <row r="220" spans="1:6" x14ac:dyDescent="0.25">
      <c r="A220" s="42" t="s">
        <v>147</v>
      </c>
      <c r="B220" s="24" t="s">
        <v>28</v>
      </c>
      <c r="C220" s="7" t="s">
        <v>23</v>
      </c>
      <c r="D220" s="16">
        <v>335</v>
      </c>
      <c r="E220" s="92"/>
      <c r="F220" s="88">
        <f>D220*E220</f>
        <v>0</v>
      </c>
    </row>
    <row r="221" spans="1:6" s="73" customFormat="1" ht="7.5" customHeight="1" x14ac:dyDescent="0.25">
      <c r="A221" s="79"/>
      <c r="B221" s="74"/>
      <c r="C221" s="30"/>
      <c r="D221" s="31"/>
      <c r="E221" s="45"/>
      <c r="F221" s="46"/>
    </row>
    <row r="222" spans="1:6" x14ac:dyDescent="0.25">
      <c r="A222" s="42" t="s">
        <v>148</v>
      </c>
      <c r="B222" s="24" t="s">
        <v>60</v>
      </c>
      <c r="C222" s="7" t="s">
        <v>49</v>
      </c>
      <c r="D222" s="16">
        <v>2</v>
      </c>
      <c r="E222" s="92"/>
      <c r="F222" s="88">
        <f>D222*E222</f>
        <v>0</v>
      </c>
    </row>
    <row r="223" spans="1:6" s="73" customFormat="1" ht="7.5" customHeight="1" x14ac:dyDescent="0.25">
      <c r="A223" s="79"/>
      <c r="B223" s="74"/>
      <c r="C223" s="30"/>
      <c r="D223" s="31"/>
      <c r="E223" s="45"/>
      <c r="F223" s="46"/>
    </row>
    <row r="224" spans="1:6" ht="15" customHeight="1" x14ac:dyDescent="0.25">
      <c r="A224" s="42" t="s">
        <v>149</v>
      </c>
      <c r="B224" s="24" t="s">
        <v>223</v>
      </c>
      <c r="C224" s="7"/>
      <c r="D224" s="16"/>
      <c r="E224" s="38"/>
      <c r="F224" s="43"/>
    </row>
    <row r="225" spans="1:6" x14ac:dyDescent="0.25">
      <c r="A225" s="68"/>
      <c r="B225" s="24" t="s">
        <v>224</v>
      </c>
      <c r="C225" s="7" t="s">
        <v>49</v>
      </c>
      <c r="D225" s="16">
        <v>2</v>
      </c>
      <c r="E225" s="94"/>
      <c r="F225" s="88">
        <f>D225*E225</f>
        <v>0</v>
      </c>
    </row>
    <row r="226" spans="1:6" x14ac:dyDescent="0.25">
      <c r="A226" s="68"/>
      <c r="B226" s="24" t="s">
        <v>189</v>
      </c>
      <c r="C226" s="7" t="s">
        <v>49</v>
      </c>
      <c r="D226" s="16">
        <f>52*2</f>
        <v>104</v>
      </c>
      <c r="E226" s="94"/>
      <c r="F226" s="88">
        <f>D226*E226</f>
        <v>0</v>
      </c>
    </row>
    <row r="227" spans="1:6" x14ac:dyDescent="0.25">
      <c r="A227" s="68"/>
      <c r="B227" s="24" t="s">
        <v>190</v>
      </c>
      <c r="C227" s="7" t="s">
        <v>49</v>
      </c>
      <c r="D227" s="16">
        <f>624*2</f>
        <v>1248</v>
      </c>
      <c r="E227" s="94"/>
      <c r="F227" s="88">
        <f>D227*E227</f>
        <v>0</v>
      </c>
    </row>
    <row r="228" spans="1:6" s="73" customFormat="1" ht="7.5" customHeight="1" x14ac:dyDescent="0.25">
      <c r="A228" s="79"/>
      <c r="B228" s="74"/>
      <c r="C228" s="30"/>
      <c r="D228" s="31"/>
      <c r="E228" s="45"/>
      <c r="F228" s="46"/>
    </row>
    <row r="229" spans="1:6" x14ac:dyDescent="0.25">
      <c r="A229" s="42" t="s">
        <v>150</v>
      </c>
      <c r="B229" s="24" t="s">
        <v>191</v>
      </c>
      <c r="C229" s="7" t="s">
        <v>51</v>
      </c>
      <c r="D229" s="16">
        <v>1</v>
      </c>
      <c r="E229" s="92"/>
      <c r="F229" s="88">
        <f>D229*E229</f>
        <v>0</v>
      </c>
    </row>
    <row r="230" spans="1:6" s="73" customFormat="1" ht="7.5" customHeight="1" x14ac:dyDescent="0.25">
      <c r="A230" s="79"/>
      <c r="B230" s="74"/>
      <c r="C230" s="30"/>
      <c r="D230" s="31"/>
      <c r="E230" s="45"/>
      <c r="F230" s="46"/>
    </row>
    <row r="231" spans="1:6" x14ac:dyDescent="0.25">
      <c r="A231" s="42" t="s">
        <v>182</v>
      </c>
      <c r="B231" s="24" t="s">
        <v>192</v>
      </c>
      <c r="C231" s="7" t="s">
        <v>51</v>
      </c>
      <c r="D231" s="16">
        <v>1</v>
      </c>
      <c r="E231" s="92"/>
      <c r="F231" s="88">
        <f>D231*E231</f>
        <v>0</v>
      </c>
    </row>
    <row r="232" spans="1:6" s="73" customFormat="1" ht="7.5" customHeight="1" x14ac:dyDescent="0.25">
      <c r="A232" s="79"/>
      <c r="B232" s="74"/>
      <c r="C232" s="30"/>
      <c r="D232" s="31"/>
      <c r="E232" s="45"/>
      <c r="F232" s="46"/>
    </row>
    <row r="233" spans="1:6" s="73" customFormat="1" x14ac:dyDescent="0.25">
      <c r="A233" s="44" t="s">
        <v>53</v>
      </c>
      <c r="B233" s="74" t="s">
        <v>217</v>
      </c>
      <c r="C233" s="30" t="s">
        <v>51</v>
      </c>
      <c r="D233" s="31">
        <v>1</v>
      </c>
      <c r="E233" s="86"/>
      <c r="F233" s="87" t="s">
        <v>216</v>
      </c>
    </row>
    <row r="234" spans="1:6" s="73" customFormat="1" ht="7.5" customHeight="1" x14ac:dyDescent="0.25">
      <c r="A234" s="79"/>
      <c r="B234" s="74"/>
      <c r="C234" s="30"/>
      <c r="D234" s="31"/>
      <c r="E234" s="45"/>
      <c r="F234" s="46"/>
    </row>
    <row r="235" spans="1:6" s="73" customFormat="1" x14ac:dyDescent="0.25">
      <c r="A235" s="44" t="s">
        <v>53</v>
      </c>
      <c r="B235" s="74" t="s">
        <v>199</v>
      </c>
      <c r="C235" s="30" t="s">
        <v>51</v>
      </c>
      <c r="D235" s="31">
        <v>1</v>
      </c>
      <c r="E235" s="86"/>
      <c r="F235" s="87" t="s">
        <v>85</v>
      </c>
    </row>
    <row r="236" spans="1:6" x14ac:dyDescent="0.25">
      <c r="A236" s="42"/>
      <c r="B236" s="24"/>
      <c r="C236" s="7"/>
      <c r="D236" s="16"/>
      <c r="E236" s="38"/>
      <c r="F236" s="43"/>
    </row>
    <row r="237" spans="1:6" s="54" customFormat="1" x14ac:dyDescent="0.25">
      <c r="A237" s="51"/>
      <c r="B237" s="25"/>
      <c r="C237" s="52"/>
      <c r="D237" s="53"/>
      <c r="E237" s="55" t="s">
        <v>78</v>
      </c>
      <c r="F237" s="56">
        <f>SUM(F191:F236)</f>
        <v>0</v>
      </c>
    </row>
    <row r="238" spans="1:6" x14ac:dyDescent="0.25">
      <c r="A238" s="42"/>
      <c r="B238" s="24"/>
      <c r="C238" s="7"/>
      <c r="D238" s="16"/>
      <c r="E238" s="38"/>
      <c r="F238" s="43"/>
    </row>
    <row r="239" spans="1:6" x14ac:dyDescent="0.25">
      <c r="A239" s="39">
        <v>3.5</v>
      </c>
      <c r="B239" s="25" t="s">
        <v>62</v>
      </c>
      <c r="C239" s="7"/>
      <c r="D239" s="16"/>
      <c r="E239" s="38"/>
      <c r="F239" s="43"/>
    </row>
    <row r="240" spans="1:6" x14ac:dyDescent="0.25">
      <c r="A240" s="42"/>
      <c r="B240" s="24"/>
      <c r="C240" s="7"/>
      <c r="D240" s="16"/>
      <c r="E240" s="38"/>
      <c r="F240" s="43"/>
    </row>
    <row r="241" spans="1:6" x14ac:dyDescent="0.25">
      <c r="A241" s="42" t="s">
        <v>151</v>
      </c>
      <c r="B241" s="24" t="s">
        <v>71</v>
      </c>
      <c r="C241" s="7" t="s">
        <v>19</v>
      </c>
      <c r="D241" s="41">
        <f>ROUND((20*1.9+3*1.42+1*0.95),0)</f>
        <v>43</v>
      </c>
      <c r="E241" s="92"/>
      <c r="F241" s="88">
        <f>D241*E241</f>
        <v>0</v>
      </c>
    </row>
    <row r="242" spans="1:6" s="73" customFormat="1" ht="7.5" customHeight="1" x14ac:dyDescent="0.25">
      <c r="A242" s="79"/>
      <c r="B242" s="74"/>
      <c r="C242" s="30"/>
      <c r="D242" s="31"/>
      <c r="E242" s="45"/>
      <c r="F242" s="46"/>
    </row>
    <row r="243" spans="1:6" x14ac:dyDescent="0.25">
      <c r="A243" s="42" t="s">
        <v>152</v>
      </c>
      <c r="B243" s="24" t="s">
        <v>38</v>
      </c>
      <c r="C243" s="7" t="s">
        <v>19</v>
      </c>
      <c r="D243" s="41">
        <f>ROUND((2.18*9+2.7+3.28+4*0.28), 0)</f>
        <v>27</v>
      </c>
      <c r="E243" s="92"/>
      <c r="F243" s="88">
        <f>D243*E243</f>
        <v>0</v>
      </c>
    </row>
    <row r="244" spans="1:6" s="73" customFormat="1" ht="7.5" customHeight="1" x14ac:dyDescent="0.25">
      <c r="A244" s="79"/>
      <c r="B244" s="74"/>
      <c r="C244" s="30"/>
      <c r="D244" s="31"/>
      <c r="E244" s="45"/>
      <c r="F244" s="46"/>
    </row>
    <row r="245" spans="1:6" x14ac:dyDescent="0.25">
      <c r="A245" s="42" t="s">
        <v>153</v>
      </c>
      <c r="B245" s="24" t="s">
        <v>220</v>
      </c>
      <c r="C245" s="7" t="s">
        <v>29</v>
      </c>
      <c r="D245" s="16">
        <v>5</v>
      </c>
      <c r="E245" s="92"/>
      <c r="F245" s="88">
        <f>D245*E245</f>
        <v>0</v>
      </c>
    </row>
    <row r="246" spans="1:6" s="73" customFormat="1" ht="7.5" customHeight="1" x14ac:dyDescent="0.25">
      <c r="A246" s="79"/>
      <c r="B246" s="74"/>
      <c r="C246" s="30"/>
      <c r="D246" s="31"/>
      <c r="E246" s="45"/>
      <c r="F246" s="46"/>
    </row>
    <row r="247" spans="1:6" x14ac:dyDescent="0.25">
      <c r="A247" s="42" t="s">
        <v>154</v>
      </c>
      <c r="B247" s="24" t="s">
        <v>39</v>
      </c>
      <c r="C247" s="7" t="s">
        <v>29</v>
      </c>
      <c r="D247" s="16">
        <v>45</v>
      </c>
      <c r="E247" s="92"/>
      <c r="F247" s="88">
        <f t="shared" ref="F247:F265" si="0">D247*E247</f>
        <v>0</v>
      </c>
    </row>
    <row r="248" spans="1:6" s="73" customFormat="1" ht="7.5" customHeight="1" x14ac:dyDescent="0.25">
      <c r="A248" s="79"/>
      <c r="B248" s="74"/>
      <c r="C248" s="30"/>
      <c r="D248" s="31"/>
      <c r="E248" s="45"/>
      <c r="F248" s="46"/>
    </row>
    <row r="249" spans="1:6" x14ac:dyDescent="0.25">
      <c r="A249" s="42" t="s">
        <v>155</v>
      </c>
      <c r="B249" s="24" t="s">
        <v>40</v>
      </c>
      <c r="C249" s="7" t="s">
        <v>19</v>
      </c>
      <c r="D249" s="16">
        <v>44</v>
      </c>
      <c r="E249" s="92"/>
      <c r="F249" s="88">
        <f t="shared" si="0"/>
        <v>0</v>
      </c>
    </row>
    <row r="250" spans="1:6" s="73" customFormat="1" ht="7.5" customHeight="1" x14ac:dyDescent="0.25">
      <c r="A250" s="79"/>
      <c r="B250" s="74"/>
      <c r="C250" s="30"/>
      <c r="D250" s="31"/>
      <c r="E250" s="45"/>
      <c r="F250" s="46"/>
    </row>
    <row r="251" spans="1:6" ht="30" x14ac:dyDescent="0.25">
      <c r="A251" s="42" t="s">
        <v>156</v>
      </c>
      <c r="B251" s="24" t="s">
        <v>41</v>
      </c>
      <c r="C251" s="7" t="s">
        <v>23</v>
      </c>
      <c r="D251" s="16">
        <v>44</v>
      </c>
      <c r="E251" s="92"/>
      <c r="F251" s="88">
        <f t="shared" si="0"/>
        <v>0</v>
      </c>
    </row>
    <row r="252" spans="1:6" s="73" customFormat="1" ht="7.5" customHeight="1" x14ac:dyDescent="0.25">
      <c r="A252" s="79"/>
      <c r="B252" s="74"/>
      <c r="C252" s="30"/>
      <c r="D252" s="31"/>
      <c r="E252" s="45"/>
      <c r="F252" s="46"/>
    </row>
    <row r="253" spans="1:6" x14ac:dyDescent="0.25">
      <c r="A253" s="42" t="s">
        <v>157</v>
      </c>
      <c r="B253" s="24" t="s">
        <v>178</v>
      </c>
      <c r="C253" s="7" t="s">
        <v>23</v>
      </c>
      <c r="D253" s="16">
        <v>44</v>
      </c>
      <c r="E253" s="92"/>
      <c r="F253" s="88">
        <f t="shared" si="0"/>
        <v>0</v>
      </c>
    </row>
    <row r="254" spans="1:6" s="73" customFormat="1" ht="7.5" customHeight="1" x14ac:dyDescent="0.25">
      <c r="A254" s="79"/>
      <c r="B254" s="74"/>
      <c r="C254" s="30"/>
      <c r="D254" s="31"/>
      <c r="E254" s="45"/>
      <c r="F254" s="46"/>
    </row>
    <row r="255" spans="1:6" x14ac:dyDescent="0.25">
      <c r="A255" s="42" t="s">
        <v>158</v>
      </c>
      <c r="B255" s="24" t="s">
        <v>61</v>
      </c>
      <c r="C255" s="7" t="s">
        <v>19</v>
      </c>
      <c r="D255" s="16">
        <v>44</v>
      </c>
      <c r="E255" s="92"/>
      <c r="F255" s="88">
        <f t="shared" si="0"/>
        <v>0</v>
      </c>
    </row>
    <row r="256" spans="1:6" s="73" customFormat="1" ht="7.5" customHeight="1" x14ac:dyDescent="0.25">
      <c r="A256" s="79"/>
      <c r="B256" s="74"/>
      <c r="C256" s="30"/>
      <c r="D256" s="31"/>
      <c r="E256" s="45"/>
      <c r="F256" s="46"/>
    </row>
    <row r="257" spans="1:6" x14ac:dyDescent="0.25">
      <c r="A257" s="42" t="s">
        <v>159</v>
      </c>
      <c r="B257" s="24" t="s">
        <v>225</v>
      </c>
      <c r="C257" s="7" t="s">
        <v>29</v>
      </c>
      <c r="D257" s="16">
        <v>35</v>
      </c>
      <c r="E257" s="92"/>
      <c r="F257" s="88">
        <f t="shared" si="0"/>
        <v>0</v>
      </c>
    </row>
    <row r="258" spans="1:6" s="73" customFormat="1" ht="7.5" customHeight="1" x14ac:dyDescent="0.25">
      <c r="A258" s="79"/>
      <c r="B258" s="74"/>
      <c r="C258" s="30"/>
      <c r="D258" s="31"/>
      <c r="E258" s="45"/>
      <c r="F258" s="46"/>
    </row>
    <row r="259" spans="1:6" x14ac:dyDescent="0.25">
      <c r="A259" s="42" t="s">
        <v>160</v>
      </c>
      <c r="B259" s="24" t="s">
        <v>42</v>
      </c>
      <c r="C259" s="7" t="s">
        <v>29</v>
      </c>
      <c r="D259" s="16">
        <v>10</v>
      </c>
      <c r="E259" s="92"/>
      <c r="F259" s="88">
        <f t="shared" si="0"/>
        <v>0</v>
      </c>
    </row>
    <row r="260" spans="1:6" s="73" customFormat="1" ht="7.5" customHeight="1" x14ac:dyDescent="0.25">
      <c r="A260" s="79"/>
      <c r="B260" s="74"/>
      <c r="C260" s="30"/>
      <c r="D260" s="31"/>
      <c r="E260" s="45"/>
      <c r="F260" s="46"/>
    </row>
    <row r="261" spans="1:6" x14ac:dyDescent="0.25">
      <c r="A261" s="42" t="s">
        <v>161</v>
      </c>
      <c r="B261" s="24" t="s">
        <v>43</v>
      </c>
      <c r="C261" s="7" t="s">
        <v>49</v>
      </c>
      <c r="D261" s="16">
        <v>2</v>
      </c>
      <c r="E261" s="92"/>
      <c r="F261" s="88">
        <f t="shared" si="0"/>
        <v>0</v>
      </c>
    </row>
    <row r="262" spans="1:6" s="73" customFormat="1" ht="7.5" customHeight="1" x14ac:dyDescent="0.25">
      <c r="A262" s="79"/>
      <c r="B262" s="74"/>
      <c r="C262" s="30"/>
      <c r="D262" s="31"/>
      <c r="E262" s="45"/>
      <c r="F262" s="46"/>
    </row>
    <row r="263" spans="1:6" x14ac:dyDescent="0.25">
      <c r="A263" s="42" t="s">
        <v>162</v>
      </c>
      <c r="B263" s="24" t="s">
        <v>193</v>
      </c>
      <c r="C263" s="7" t="s">
        <v>23</v>
      </c>
      <c r="D263" s="16">
        <v>110</v>
      </c>
      <c r="E263" s="92"/>
      <c r="F263" s="88">
        <f t="shared" si="0"/>
        <v>0</v>
      </c>
    </row>
    <row r="264" spans="1:6" s="73" customFormat="1" ht="7.5" customHeight="1" x14ac:dyDescent="0.25">
      <c r="A264" s="79"/>
      <c r="B264" s="74"/>
      <c r="C264" s="30"/>
      <c r="D264" s="31"/>
      <c r="E264" s="45"/>
      <c r="F264" s="46"/>
    </row>
    <row r="265" spans="1:6" ht="15" customHeight="1" x14ac:dyDescent="0.25">
      <c r="A265" s="42" t="s">
        <v>163</v>
      </c>
      <c r="B265" s="24" t="s">
        <v>226</v>
      </c>
      <c r="C265" s="7" t="s">
        <v>19</v>
      </c>
      <c r="D265" s="16">
        <f>ROUNDDOWN((22.54+22.82+1.88*2),0)</f>
        <v>49</v>
      </c>
      <c r="E265" s="92"/>
      <c r="F265" s="88">
        <f t="shared" si="0"/>
        <v>0</v>
      </c>
    </row>
    <row r="266" spans="1:6" s="73" customFormat="1" ht="7.5" customHeight="1" x14ac:dyDescent="0.25">
      <c r="A266" s="79"/>
      <c r="B266" s="74"/>
      <c r="C266" s="30"/>
      <c r="D266" s="31"/>
      <c r="E266" s="45"/>
      <c r="F266" s="46"/>
    </row>
    <row r="267" spans="1:6" x14ac:dyDescent="0.25">
      <c r="A267" s="42" t="s">
        <v>164</v>
      </c>
      <c r="B267" s="24" t="s">
        <v>36</v>
      </c>
      <c r="C267" s="7" t="s">
        <v>19</v>
      </c>
      <c r="D267" s="16">
        <f>D243</f>
        <v>27</v>
      </c>
      <c r="E267" s="92"/>
      <c r="F267" s="88">
        <f>D267*E267</f>
        <v>0</v>
      </c>
    </row>
    <row r="268" spans="1:6" s="73" customFormat="1" ht="7.5" customHeight="1" x14ac:dyDescent="0.25">
      <c r="A268" s="79"/>
      <c r="B268" s="74"/>
      <c r="C268" s="30"/>
      <c r="D268" s="31"/>
      <c r="E268" s="45"/>
      <c r="F268" s="46"/>
    </row>
    <row r="269" spans="1:6" x14ac:dyDescent="0.25">
      <c r="A269" s="42" t="s">
        <v>165</v>
      </c>
      <c r="B269" s="24" t="s">
        <v>44</v>
      </c>
      <c r="C269" s="7" t="s">
        <v>23</v>
      </c>
      <c r="D269" s="16">
        <v>67</v>
      </c>
      <c r="E269" s="92"/>
      <c r="F269" s="88">
        <f>D269*E269</f>
        <v>0</v>
      </c>
    </row>
    <row r="270" spans="1:6" s="73" customFormat="1" ht="7.5" customHeight="1" x14ac:dyDescent="0.25">
      <c r="A270" s="79"/>
      <c r="B270" s="74"/>
      <c r="C270" s="30"/>
      <c r="D270" s="31"/>
      <c r="E270" s="45"/>
      <c r="F270" s="46"/>
    </row>
    <row r="271" spans="1:6" x14ac:dyDescent="0.25">
      <c r="A271" s="42" t="s">
        <v>166</v>
      </c>
      <c r="B271" s="24" t="s">
        <v>45</v>
      </c>
      <c r="C271" s="7" t="s">
        <v>23</v>
      </c>
      <c r="D271" s="16">
        <v>110</v>
      </c>
      <c r="E271" s="92"/>
      <c r="F271" s="88">
        <f>D271*E271</f>
        <v>0</v>
      </c>
    </row>
    <row r="272" spans="1:6" s="73" customFormat="1" ht="7.5" customHeight="1" x14ac:dyDescent="0.25">
      <c r="A272" s="79"/>
      <c r="B272" s="74"/>
      <c r="C272" s="30"/>
      <c r="D272" s="31"/>
      <c r="E272" s="45"/>
      <c r="F272" s="46"/>
    </row>
    <row r="273" spans="1:6" x14ac:dyDescent="0.25">
      <c r="A273" s="42" t="s">
        <v>167</v>
      </c>
      <c r="B273" s="24" t="s">
        <v>28</v>
      </c>
      <c r="C273" s="7" t="s">
        <v>23</v>
      </c>
      <c r="D273" s="16">
        <v>110</v>
      </c>
      <c r="E273" s="92"/>
      <c r="F273" s="88">
        <f>D273*E273</f>
        <v>0</v>
      </c>
    </row>
    <row r="274" spans="1:6" s="73" customFormat="1" ht="7.5" customHeight="1" x14ac:dyDescent="0.25">
      <c r="A274" s="79"/>
      <c r="B274" s="74"/>
      <c r="C274" s="30"/>
      <c r="D274" s="31"/>
      <c r="E274" s="45"/>
      <c r="F274" s="46"/>
    </row>
    <row r="275" spans="1:6" ht="30" x14ac:dyDescent="0.25">
      <c r="A275" s="42" t="s">
        <v>168</v>
      </c>
      <c r="B275" s="24" t="s">
        <v>194</v>
      </c>
      <c r="C275" s="7" t="s">
        <v>49</v>
      </c>
      <c r="D275" s="16">
        <v>20</v>
      </c>
      <c r="E275" s="92"/>
      <c r="F275" s="88">
        <f>D275*E275</f>
        <v>0</v>
      </c>
    </row>
    <row r="276" spans="1:6" s="73" customFormat="1" ht="7.5" customHeight="1" x14ac:dyDescent="0.25">
      <c r="A276" s="79"/>
      <c r="B276" s="74"/>
      <c r="C276" s="30"/>
      <c r="D276" s="31"/>
      <c r="E276" s="45"/>
      <c r="F276" s="46"/>
    </row>
    <row r="277" spans="1:6" s="27" customFormat="1" x14ac:dyDescent="0.25">
      <c r="A277" s="42" t="s">
        <v>205</v>
      </c>
      <c r="B277" s="62" t="s">
        <v>83</v>
      </c>
      <c r="C277" s="61" t="s">
        <v>19</v>
      </c>
      <c r="D277" s="41">
        <f>ROUND((2.18*9+2.7+3.28+4*0.28), 0)</f>
        <v>27</v>
      </c>
      <c r="E277" s="85"/>
      <c r="F277" s="88">
        <f>D277*E277</f>
        <v>0</v>
      </c>
    </row>
    <row r="278" spans="1:6" s="73" customFormat="1" ht="7.5" customHeight="1" x14ac:dyDescent="0.25">
      <c r="A278" s="79"/>
      <c r="B278" s="74"/>
      <c r="C278" s="30"/>
      <c r="D278" s="31"/>
      <c r="E278" s="45"/>
      <c r="F278" s="46"/>
    </row>
    <row r="279" spans="1:6" s="27" customFormat="1" x14ac:dyDescent="0.25">
      <c r="A279" s="40" t="s">
        <v>206</v>
      </c>
      <c r="B279" s="62" t="s">
        <v>82</v>
      </c>
      <c r="C279" s="61" t="s">
        <v>19</v>
      </c>
      <c r="D279" s="63">
        <f>ROUND((2.18+3.28+2*0.28),0)</f>
        <v>6</v>
      </c>
      <c r="E279" s="85"/>
      <c r="F279" s="88">
        <f>D279*E279</f>
        <v>0</v>
      </c>
    </row>
    <row r="280" spans="1:6" s="73" customFormat="1" ht="7.5" customHeight="1" x14ac:dyDescent="0.25">
      <c r="A280" s="79"/>
      <c r="B280" s="74"/>
      <c r="C280" s="30"/>
      <c r="D280" s="31"/>
      <c r="E280" s="45"/>
      <c r="F280" s="46"/>
    </row>
    <row r="281" spans="1:6" x14ac:dyDescent="0.25">
      <c r="A281" s="42" t="s">
        <v>207</v>
      </c>
      <c r="B281" s="24" t="s">
        <v>27</v>
      </c>
      <c r="C281" s="7" t="s">
        <v>50</v>
      </c>
      <c r="D281" s="16">
        <v>4</v>
      </c>
      <c r="E281" s="92"/>
      <c r="F281" s="88">
        <f t="shared" ref="F281" si="1">D281*E281</f>
        <v>0</v>
      </c>
    </row>
    <row r="282" spans="1:6" s="73" customFormat="1" ht="7.5" customHeight="1" x14ac:dyDescent="0.25">
      <c r="A282" s="79"/>
      <c r="B282" s="74"/>
      <c r="C282" s="30"/>
      <c r="D282" s="31"/>
      <c r="E282" s="45"/>
      <c r="F282" s="46"/>
    </row>
    <row r="283" spans="1:6" s="73" customFormat="1" x14ac:dyDescent="0.25">
      <c r="A283" s="44" t="s">
        <v>53</v>
      </c>
      <c r="B283" s="74" t="s">
        <v>217</v>
      </c>
      <c r="C283" s="30" t="s">
        <v>51</v>
      </c>
      <c r="D283" s="31">
        <v>1</v>
      </c>
      <c r="E283" s="86"/>
      <c r="F283" s="87" t="s">
        <v>216</v>
      </c>
    </row>
    <row r="284" spans="1:6" s="73" customFormat="1" ht="7.5" customHeight="1" x14ac:dyDescent="0.25">
      <c r="A284" s="79"/>
      <c r="B284" s="74"/>
      <c r="C284" s="30"/>
      <c r="D284" s="31"/>
      <c r="E284" s="45"/>
      <c r="F284" s="46"/>
    </row>
    <row r="285" spans="1:6" s="73" customFormat="1" x14ac:dyDescent="0.25">
      <c r="A285" s="44" t="s">
        <v>53</v>
      </c>
      <c r="B285" s="74" t="s">
        <v>199</v>
      </c>
      <c r="C285" s="30" t="s">
        <v>51</v>
      </c>
      <c r="D285" s="31">
        <v>1</v>
      </c>
      <c r="E285" s="86"/>
      <c r="F285" s="87" t="s">
        <v>85</v>
      </c>
    </row>
    <row r="286" spans="1:6" x14ac:dyDescent="0.25">
      <c r="A286" s="42"/>
      <c r="B286" s="24"/>
      <c r="C286" s="7"/>
      <c r="D286" s="16"/>
      <c r="E286" s="38"/>
      <c r="F286" s="43"/>
    </row>
    <row r="287" spans="1:6" s="54" customFormat="1" x14ac:dyDescent="0.25">
      <c r="A287" s="51"/>
      <c r="B287" s="25"/>
      <c r="C287" s="52"/>
      <c r="D287" s="53"/>
      <c r="E287" s="55" t="s">
        <v>78</v>
      </c>
      <c r="F287" s="56">
        <f>SUM(F239:F286)</f>
        <v>0</v>
      </c>
    </row>
    <row r="288" spans="1:6" x14ac:dyDescent="0.25">
      <c r="A288" s="42"/>
      <c r="B288" s="24"/>
      <c r="C288" s="7"/>
      <c r="D288" s="16"/>
      <c r="E288" s="38"/>
      <c r="F288" s="43"/>
    </row>
    <row r="289" spans="1:6" x14ac:dyDescent="0.25">
      <c r="A289" s="39">
        <v>3.6</v>
      </c>
      <c r="B289" s="25" t="s">
        <v>77</v>
      </c>
      <c r="C289" s="7"/>
      <c r="D289" s="16"/>
      <c r="E289" s="38"/>
      <c r="F289" s="43"/>
    </row>
    <row r="290" spans="1:6" x14ac:dyDescent="0.25">
      <c r="A290" s="42"/>
      <c r="B290" s="24"/>
      <c r="C290" s="7"/>
      <c r="D290" s="16"/>
      <c r="E290" s="38"/>
      <c r="F290" s="43"/>
    </row>
    <row r="291" spans="1:6" s="73" customFormat="1" x14ac:dyDescent="0.25">
      <c r="A291" s="77" t="s">
        <v>53</v>
      </c>
      <c r="B291" s="29" t="s">
        <v>169</v>
      </c>
      <c r="C291" s="30" t="s">
        <v>51</v>
      </c>
      <c r="D291" s="31">
        <v>1</v>
      </c>
      <c r="E291" s="86"/>
      <c r="F291" s="87" t="s">
        <v>85</v>
      </c>
    </row>
    <row r="292" spans="1:6" s="73" customFormat="1" ht="7.5" customHeight="1" x14ac:dyDescent="0.25">
      <c r="A292" s="79"/>
      <c r="B292" s="74"/>
      <c r="C292" s="30"/>
      <c r="D292" s="31"/>
      <c r="E292" s="45"/>
      <c r="F292" s="46"/>
    </row>
    <row r="293" spans="1:6" s="73" customFormat="1" ht="30" x14ac:dyDescent="0.25">
      <c r="A293" s="77" t="s">
        <v>53</v>
      </c>
      <c r="B293" s="29" t="s">
        <v>170</v>
      </c>
      <c r="C293" s="30" t="s">
        <v>51</v>
      </c>
      <c r="D293" s="31">
        <v>1</v>
      </c>
      <c r="E293" s="86"/>
      <c r="F293" s="87" t="s">
        <v>172</v>
      </c>
    </row>
    <row r="294" spans="1:6" s="73" customFormat="1" ht="7.5" customHeight="1" x14ac:dyDescent="0.25">
      <c r="A294" s="79"/>
      <c r="B294" s="74"/>
      <c r="C294" s="30"/>
      <c r="D294" s="31"/>
      <c r="E294" s="45"/>
      <c r="F294" s="46"/>
    </row>
    <row r="295" spans="1:6" x14ac:dyDescent="0.25">
      <c r="A295" s="42" t="s">
        <v>173</v>
      </c>
      <c r="B295" s="24" t="s">
        <v>195</v>
      </c>
      <c r="C295" s="7" t="s">
        <v>52</v>
      </c>
      <c r="D295" s="16">
        <v>1</v>
      </c>
      <c r="E295" s="92"/>
      <c r="F295" s="88">
        <f>D295*E295</f>
        <v>0</v>
      </c>
    </row>
    <row r="296" spans="1:6" s="73" customFormat="1" ht="7.5" customHeight="1" x14ac:dyDescent="0.25">
      <c r="A296" s="79"/>
      <c r="B296" s="74"/>
      <c r="C296" s="30"/>
      <c r="D296" s="31"/>
      <c r="E296" s="45"/>
      <c r="F296" s="46"/>
    </row>
    <row r="297" spans="1:6" s="73" customFormat="1" x14ac:dyDescent="0.25">
      <c r="A297" s="44" t="s">
        <v>53</v>
      </c>
      <c r="B297" s="74" t="s">
        <v>217</v>
      </c>
      <c r="C297" s="30" t="s">
        <v>51</v>
      </c>
      <c r="D297" s="31">
        <v>1</v>
      </c>
      <c r="E297" s="86"/>
      <c r="F297" s="87" t="s">
        <v>216</v>
      </c>
    </row>
    <row r="298" spans="1:6" s="73" customFormat="1" ht="7.5" customHeight="1" x14ac:dyDescent="0.25">
      <c r="A298" s="79"/>
      <c r="B298" s="74"/>
      <c r="C298" s="30"/>
      <c r="D298" s="31"/>
      <c r="E298" s="45"/>
      <c r="F298" s="46"/>
    </row>
    <row r="299" spans="1:6" s="73" customFormat="1" x14ac:dyDescent="0.25">
      <c r="A299" s="44" t="s">
        <v>53</v>
      </c>
      <c r="B299" s="74" t="s">
        <v>199</v>
      </c>
      <c r="C299" s="30" t="s">
        <v>51</v>
      </c>
      <c r="D299" s="31">
        <v>1</v>
      </c>
      <c r="E299" s="86"/>
      <c r="F299" s="87" t="s">
        <v>85</v>
      </c>
    </row>
    <row r="300" spans="1:6" x14ac:dyDescent="0.25">
      <c r="A300" s="42"/>
      <c r="B300" s="24"/>
      <c r="C300" s="7"/>
      <c r="D300" s="16"/>
      <c r="E300" s="38"/>
      <c r="F300" s="43"/>
    </row>
    <row r="301" spans="1:6" s="54" customFormat="1" x14ac:dyDescent="0.25">
      <c r="A301" s="51"/>
      <c r="B301" s="25"/>
      <c r="C301" s="52"/>
      <c r="D301" s="53"/>
      <c r="E301" s="55" t="s">
        <v>78</v>
      </c>
      <c r="F301" s="56">
        <f>SUM(F289:F300)</f>
        <v>0</v>
      </c>
    </row>
    <row r="302" spans="1:6" x14ac:dyDescent="0.25">
      <c r="A302" s="68"/>
      <c r="B302" s="24"/>
      <c r="C302" s="7"/>
      <c r="D302" s="16"/>
      <c r="E302" s="49"/>
      <c r="F302" s="43"/>
    </row>
    <row r="303" spans="1:6" x14ac:dyDescent="0.25">
      <c r="A303" s="39">
        <v>3.7</v>
      </c>
      <c r="B303" s="25" t="s">
        <v>46</v>
      </c>
      <c r="C303" s="7"/>
      <c r="D303" s="16"/>
      <c r="E303" s="38"/>
      <c r="F303" s="43"/>
    </row>
    <row r="304" spans="1:6" x14ac:dyDescent="0.25">
      <c r="A304" s="68"/>
      <c r="B304" s="24"/>
      <c r="C304" s="7"/>
      <c r="D304" s="16"/>
      <c r="E304" s="49"/>
      <c r="F304" s="43"/>
    </row>
    <row r="305" spans="1:6" x14ac:dyDescent="0.25">
      <c r="A305" s="77" t="s">
        <v>53</v>
      </c>
      <c r="B305" s="98" t="s">
        <v>251</v>
      </c>
      <c r="C305" s="30" t="s">
        <v>51</v>
      </c>
      <c r="D305" s="31">
        <v>1</v>
      </c>
      <c r="E305" s="86"/>
      <c r="F305" s="87" t="s">
        <v>85</v>
      </c>
    </row>
    <row r="306" spans="1:6" s="73" customFormat="1" ht="7.5" customHeight="1" x14ac:dyDescent="0.25">
      <c r="A306" s="79"/>
      <c r="B306" s="74"/>
      <c r="C306" s="30"/>
      <c r="D306" s="31"/>
      <c r="E306" s="45"/>
      <c r="F306" s="46"/>
    </row>
    <row r="307" spans="1:6" ht="30" x14ac:dyDescent="0.25">
      <c r="A307" s="68" t="s">
        <v>174</v>
      </c>
      <c r="B307" s="24" t="s">
        <v>197</v>
      </c>
      <c r="C307" s="7" t="s">
        <v>52</v>
      </c>
      <c r="D307" s="16">
        <v>1</v>
      </c>
      <c r="E307" s="92"/>
      <c r="F307" s="88">
        <f t="shared" ref="F307:F313" si="2">D307*E307</f>
        <v>0</v>
      </c>
    </row>
    <row r="308" spans="1:6" s="73" customFormat="1" ht="7.5" customHeight="1" x14ac:dyDescent="0.25">
      <c r="A308" s="79"/>
      <c r="B308" s="74"/>
      <c r="C308" s="30"/>
      <c r="D308" s="31"/>
      <c r="E308" s="45"/>
      <c r="F308" s="46"/>
    </row>
    <row r="309" spans="1:6" x14ac:dyDescent="0.25">
      <c r="A309" s="68" t="s">
        <v>175</v>
      </c>
      <c r="B309" s="24" t="s">
        <v>204</v>
      </c>
      <c r="C309" s="7" t="s">
        <v>52</v>
      </c>
      <c r="D309" s="16">
        <v>1</v>
      </c>
      <c r="E309" s="92"/>
      <c r="F309" s="88">
        <f t="shared" ref="F309" si="3">D309*E309</f>
        <v>0</v>
      </c>
    </row>
    <row r="310" spans="1:6" s="73" customFormat="1" ht="7.5" customHeight="1" x14ac:dyDescent="0.25">
      <c r="A310" s="79"/>
      <c r="B310" s="74"/>
      <c r="C310" s="30"/>
      <c r="D310" s="31"/>
      <c r="E310" s="45"/>
      <c r="F310" s="46"/>
    </row>
    <row r="311" spans="1:6" x14ac:dyDescent="0.25">
      <c r="A311" s="68" t="s">
        <v>176</v>
      </c>
      <c r="B311" s="24" t="s">
        <v>76</v>
      </c>
      <c r="C311" s="7" t="s">
        <v>29</v>
      </c>
      <c r="D311" s="16">
        <v>1</v>
      </c>
      <c r="E311" s="92"/>
      <c r="F311" s="88">
        <f t="shared" si="2"/>
        <v>0</v>
      </c>
    </row>
    <row r="312" spans="1:6" s="73" customFormat="1" ht="7.5" customHeight="1" x14ac:dyDescent="0.25">
      <c r="A312" s="79"/>
      <c r="B312" s="74"/>
      <c r="C312" s="30"/>
      <c r="D312" s="31"/>
      <c r="E312" s="45"/>
      <c r="F312" s="46"/>
    </row>
    <row r="313" spans="1:6" x14ac:dyDescent="0.25">
      <c r="A313" s="68" t="s">
        <v>196</v>
      </c>
      <c r="B313" s="100" t="s">
        <v>250</v>
      </c>
      <c r="C313" s="7" t="s">
        <v>50</v>
      </c>
      <c r="D313" s="16">
        <v>4</v>
      </c>
      <c r="E313" s="92"/>
      <c r="F313" s="88">
        <f t="shared" si="2"/>
        <v>0</v>
      </c>
    </row>
    <row r="314" spans="1:6" s="73" customFormat="1" ht="7.5" customHeight="1" x14ac:dyDescent="0.25">
      <c r="A314" s="79"/>
      <c r="B314" s="74"/>
      <c r="C314" s="30"/>
      <c r="D314" s="31"/>
      <c r="E314" s="45"/>
      <c r="F314" s="46"/>
    </row>
    <row r="315" spans="1:6" s="73" customFormat="1" x14ac:dyDescent="0.25">
      <c r="A315" s="44" t="s">
        <v>53</v>
      </c>
      <c r="B315" s="74" t="s">
        <v>217</v>
      </c>
      <c r="C315" s="30" t="s">
        <v>51</v>
      </c>
      <c r="D315" s="31">
        <v>1</v>
      </c>
      <c r="E315" s="86"/>
      <c r="F315" s="87" t="s">
        <v>216</v>
      </c>
    </row>
    <row r="316" spans="1:6" s="73" customFormat="1" ht="7.5" customHeight="1" x14ac:dyDescent="0.25">
      <c r="A316" s="79"/>
      <c r="B316" s="74"/>
      <c r="C316" s="30"/>
      <c r="D316" s="31"/>
      <c r="E316" s="45"/>
      <c r="F316" s="46"/>
    </row>
    <row r="317" spans="1:6" s="73" customFormat="1" x14ac:dyDescent="0.25">
      <c r="A317" s="44" t="s">
        <v>53</v>
      </c>
      <c r="B317" s="74" t="s">
        <v>199</v>
      </c>
      <c r="C317" s="30" t="s">
        <v>51</v>
      </c>
      <c r="D317" s="31">
        <v>1</v>
      </c>
      <c r="E317" s="86"/>
      <c r="F317" s="87" t="s">
        <v>85</v>
      </c>
    </row>
    <row r="318" spans="1:6" x14ac:dyDescent="0.25">
      <c r="A318" s="68"/>
      <c r="B318" s="24"/>
      <c r="C318" s="7"/>
      <c r="D318" s="16"/>
      <c r="E318" s="49"/>
      <c r="F318" s="47"/>
    </row>
    <row r="319" spans="1:6" s="54" customFormat="1" x14ac:dyDescent="0.25">
      <c r="A319" s="68"/>
      <c r="B319" s="24"/>
      <c r="C319" s="7"/>
      <c r="D319" s="16"/>
      <c r="E319" s="55" t="s">
        <v>78</v>
      </c>
      <c r="F319" s="56">
        <f>SUM(F303:F318)</f>
        <v>0</v>
      </c>
    </row>
    <row r="320" spans="1:6" x14ac:dyDescent="0.25">
      <c r="A320" s="68"/>
      <c r="B320" s="24"/>
      <c r="C320" s="7"/>
      <c r="D320" s="16"/>
      <c r="E320" s="49"/>
      <c r="F320" s="47"/>
    </row>
    <row r="321" spans="1:6" s="73" customFormat="1" x14ac:dyDescent="0.25">
      <c r="A321" s="44" t="s">
        <v>53</v>
      </c>
      <c r="B321" s="74" t="s">
        <v>177</v>
      </c>
      <c r="C321" s="30"/>
      <c r="D321" s="31"/>
      <c r="E321" s="86"/>
      <c r="F321" s="87" t="s">
        <v>85</v>
      </c>
    </row>
    <row r="322" spans="1:6" x14ac:dyDescent="0.25">
      <c r="A322" s="81"/>
      <c r="B322" s="8"/>
      <c r="C322" s="9"/>
      <c r="D322" s="17"/>
      <c r="E322" s="18"/>
      <c r="F322" s="48"/>
    </row>
    <row r="323" spans="1:6" s="27" customFormat="1" x14ac:dyDescent="0.25">
      <c r="A323" s="1"/>
      <c r="B323" s="6"/>
      <c r="C323" s="3"/>
      <c r="D323" s="33" t="s">
        <v>242</v>
      </c>
      <c r="E323" s="34"/>
      <c r="F323" s="35">
        <f>F49+F84+F128+F162+F189+F237+F287+F301+F319</f>
        <v>0</v>
      </c>
    </row>
    <row r="324" spans="1:6" s="50" customFormat="1" x14ac:dyDescent="0.25">
      <c r="A324" s="110"/>
      <c r="B324" s="111"/>
      <c r="C324" s="112"/>
      <c r="D324" s="113" t="s">
        <v>243</v>
      </c>
      <c r="E324" s="114"/>
      <c r="F324" s="115">
        <f>F49+F84+F128+F163+F189+F237+F287+F301+F319</f>
        <v>0</v>
      </c>
    </row>
    <row r="325" spans="1:6" x14ac:dyDescent="0.25">
      <c r="D325" s="104" t="s">
        <v>249</v>
      </c>
      <c r="E325" s="102"/>
      <c r="F325" s="103"/>
    </row>
    <row r="326" spans="1:6" x14ac:dyDescent="0.25">
      <c r="C326" s="36"/>
      <c r="D326" s="37"/>
      <c r="E326" s="37"/>
      <c r="F326" s="37"/>
    </row>
    <row r="327" spans="1:6" x14ac:dyDescent="0.25">
      <c r="B327" s="6" t="s">
        <v>247</v>
      </c>
      <c r="C327" s="36"/>
      <c r="D327" s="37"/>
      <c r="E327" s="37"/>
      <c r="F327" s="37"/>
    </row>
    <row r="328" spans="1:6" x14ac:dyDescent="0.25">
      <c r="B328" s="90"/>
      <c r="C328" s="36"/>
      <c r="D328" s="37"/>
      <c r="E328" s="37"/>
      <c r="F328" s="37"/>
    </row>
    <row r="329" spans="1:6" s="50" customFormat="1" x14ac:dyDescent="0.25">
      <c r="A329" s="110"/>
      <c r="B329" s="111" t="s">
        <v>248</v>
      </c>
      <c r="C329" s="116"/>
      <c r="D329" s="117"/>
      <c r="E329" s="117"/>
      <c r="F329" s="117"/>
    </row>
    <row r="330" spans="1:6" s="50" customFormat="1" x14ac:dyDescent="0.25">
      <c r="A330" s="110"/>
      <c r="B330" s="118"/>
      <c r="C330" s="116"/>
      <c r="D330" s="117"/>
      <c r="E330" s="117"/>
      <c r="F330" s="117"/>
    </row>
  </sheetData>
  <mergeCells count="1">
    <mergeCell ref="E9:F9"/>
  </mergeCells>
  <printOptions horizontalCentered="1"/>
  <pageMargins left="0.59055118110236227" right="0.59055118110236227" top="0.39370078740157483" bottom="0.39370078740157483" header="0.31496062992125984" footer="0.31496062992125984"/>
  <pageSetup paperSize="9" scale="75" orientation="portrait" r:id="rId1"/>
  <rowBreaks count="4" manualBreakCount="4">
    <brk id="72" max="7" man="1"/>
    <brk id="129" max="7" man="1"/>
    <brk id="190" max="7" man="1"/>
    <brk id="27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01_GO_DPGF</vt:lpstr>
      <vt:lpstr>'01_GO_DPGF'!Zone_d_impression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CROCI</dc:creator>
  <cp:lastModifiedBy>Sébastien MURE</cp:lastModifiedBy>
  <cp:lastPrinted>2025-10-29T18:47:18Z</cp:lastPrinted>
  <dcterms:created xsi:type="dcterms:W3CDTF">2025-05-27T05:19:55Z</dcterms:created>
  <dcterms:modified xsi:type="dcterms:W3CDTF">2025-10-29T23:24:46Z</dcterms:modified>
</cp:coreProperties>
</file>